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formatik3cz.sharepoint.com/sites/ODI/Sdilene dokumenty/General/ODI_DOKUMENTY/BUDOVY/ŠKOLY_ŠKOLKY/ZŠ B. NĚMCOVÉ/Oprava střechy nad kabinety tělocvičen/VZ + SOD/ZD/"/>
    </mc:Choice>
  </mc:AlternateContent>
  <xr:revisionPtr revIDLastSave="11" documentId="11_5D55B9DACAE1698931B20C6B011A0507E7D8FE0A" xr6:coauthVersionLast="47" xr6:coauthVersionMax="47" xr10:uidLastSave="{193FAF2D-12BE-436F-9638-18CFBDAD48D3}"/>
  <bookViews>
    <workbookView xWindow="2868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92" i="12" l="1"/>
  <c r="F39" i="1" s="1"/>
  <c r="BA90" i="12"/>
  <c r="BA88" i="12"/>
  <c r="BA86" i="12"/>
  <c r="BA83" i="12"/>
  <c r="BA77" i="12"/>
  <c r="BA74" i="12"/>
  <c r="BA73" i="12"/>
  <c r="BA71" i="12"/>
  <c r="BA63" i="12"/>
  <c r="BA60" i="12"/>
  <c r="BA56" i="12"/>
  <c r="BA51" i="12"/>
  <c r="BA50" i="12"/>
  <c r="BA49" i="12"/>
  <c r="BA34" i="12"/>
  <c r="BA29" i="12"/>
  <c r="BA28" i="12"/>
  <c r="BA25" i="12"/>
  <c r="F9" i="12"/>
  <c r="G9" i="12"/>
  <c r="I9" i="12"/>
  <c r="K9" i="12"/>
  <c r="O9" i="12"/>
  <c r="Q9" i="12"/>
  <c r="Q8" i="12" s="1"/>
  <c r="U9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2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U22" i="12"/>
  <c r="U21" i="12" s="1"/>
  <c r="F24" i="12"/>
  <c r="G24" i="12" s="1"/>
  <c r="I24" i="12"/>
  <c r="K24" i="12"/>
  <c r="O24" i="12"/>
  <c r="Q24" i="12"/>
  <c r="U24" i="12"/>
  <c r="F27" i="12"/>
  <c r="G27" i="12" s="1"/>
  <c r="M27" i="12" s="1"/>
  <c r="I27" i="12"/>
  <c r="K27" i="12"/>
  <c r="O27" i="12"/>
  <c r="Q27" i="12"/>
  <c r="U27" i="12"/>
  <c r="F33" i="12"/>
  <c r="G33" i="12" s="1"/>
  <c r="M33" i="12" s="1"/>
  <c r="I33" i="12"/>
  <c r="K33" i="12"/>
  <c r="O33" i="12"/>
  <c r="Q33" i="12"/>
  <c r="U33" i="12"/>
  <c r="F35" i="12"/>
  <c r="G35" i="12" s="1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39" i="12"/>
  <c r="G39" i="12" s="1"/>
  <c r="M39" i="12" s="1"/>
  <c r="I39" i="12"/>
  <c r="K39" i="12"/>
  <c r="O39" i="12"/>
  <c r="Q39" i="12"/>
  <c r="U39" i="12"/>
  <c r="F41" i="12"/>
  <c r="G41" i="12" s="1"/>
  <c r="M41" i="12" s="1"/>
  <c r="I41" i="12"/>
  <c r="K41" i="12"/>
  <c r="O41" i="12"/>
  <c r="Q41" i="12"/>
  <c r="U41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8" i="12"/>
  <c r="G48" i="12"/>
  <c r="I48" i="12"/>
  <c r="K48" i="12"/>
  <c r="O48" i="12"/>
  <c r="Q48" i="12"/>
  <c r="U48" i="12"/>
  <c r="F53" i="12"/>
  <c r="G53" i="12"/>
  <c r="M53" i="12" s="1"/>
  <c r="I53" i="12"/>
  <c r="K53" i="12"/>
  <c r="O53" i="12"/>
  <c r="Q53" i="12"/>
  <c r="U53" i="12"/>
  <c r="F55" i="12"/>
  <c r="G55" i="12" s="1"/>
  <c r="M55" i="12" s="1"/>
  <c r="I55" i="12"/>
  <c r="K55" i="12"/>
  <c r="O55" i="12"/>
  <c r="Q55" i="12"/>
  <c r="U55" i="12"/>
  <c r="F59" i="12"/>
  <c r="G59" i="12"/>
  <c r="M59" i="12" s="1"/>
  <c r="I59" i="12"/>
  <c r="K59" i="12"/>
  <c r="O59" i="12"/>
  <c r="Q59" i="12"/>
  <c r="U59" i="12"/>
  <c r="F62" i="12"/>
  <c r="G62" i="12"/>
  <c r="M62" i="12" s="1"/>
  <c r="I62" i="12"/>
  <c r="K62" i="12"/>
  <c r="O62" i="12"/>
  <c r="Q62" i="12"/>
  <c r="U62" i="12"/>
  <c r="F65" i="12"/>
  <c r="G65" i="12"/>
  <c r="M65" i="12" s="1"/>
  <c r="I65" i="12"/>
  <c r="K65" i="12"/>
  <c r="O65" i="12"/>
  <c r="Q65" i="12"/>
  <c r="U65" i="12"/>
  <c r="F68" i="12"/>
  <c r="G68" i="12" s="1"/>
  <c r="M68" i="12" s="1"/>
  <c r="I68" i="12"/>
  <c r="K68" i="12"/>
  <c r="O68" i="12"/>
  <c r="Q68" i="12"/>
  <c r="U68" i="12"/>
  <c r="F70" i="12"/>
  <c r="G70" i="12" s="1"/>
  <c r="I70" i="12"/>
  <c r="I69" i="12" s="1"/>
  <c r="K70" i="12"/>
  <c r="O70" i="12"/>
  <c r="Q70" i="12"/>
  <c r="Q69" i="12" s="1"/>
  <c r="U70" i="12"/>
  <c r="U69" i="12" s="1"/>
  <c r="F72" i="12"/>
  <c r="G72" i="12" s="1"/>
  <c r="M72" i="12" s="1"/>
  <c r="I72" i="12"/>
  <c r="K72" i="12"/>
  <c r="O72" i="12"/>
  <c r="Q72" i="12"/>
  <c r="U72" i="12"/>
  <c r="F76" i="12"/>
  <c r="G76" i="12" s="1"/>
  <c r="I76" i="12"/>
  <c r="I75" i="12" s="1"/>
  <c r="K76" i="12"/>
  <c r="K75" i="12" s="1"/>
  <c r="O76" i="12"/>
  <c r="O75" i="12" s="1"/>
  <c r="Q76" i="12"/>
  <c r="Q75" i="12" s="1"/>
  <c r="U76" i="12"/>
  <c r="U75" i="12" s="1"/>
  <c r="F80" i="12"/>
  <c r="G80" i="12" s="1"/>
  <c r="I80" i="12"/>
  <c r="I79" i="12" s="1"/>
  <c r="K80" i="12"/>
  <c r="O80" i="12"/>
  <c r="Q80" i="12"/>
  <c r="Q79" i="12" s="1"/>
  <c r="U80" i="12"/>
  <c r="U79" i="12" s="1"/>
  <c r="F82" i="12"/>
  <c r="G82" i="12" s="1"/>
  <c r="M82" i="12" s="1"/>
  <c r="I82" i="12"/>
  <c r="K82" i="12"/>
  <c r="O82" i="12"/>
  <c r="Q82" i="12"/>
  <c r="U82" i="12"/>
  <c r="F85" i="12"/>
  <c r="G85" i="12" s="1"/>
  <c r="I85" i="12"/>
  <c r="K85" i="12"/>
  <c r="K84" i="12" s="1"/>
  <c r="O85" i="12"/>
  <c r="O84" i="12" s="1"/>
  <c r="Q85" i="12"/>
  <c r="U85" i="12"/>
  <c r="F87" i="12"/>
  <c r="G87" i="12"/>
  <c r="M87" i="12" s="1"/>
  <c r="I87" i="12"/>
  <c r="K87" i="12"/>
  <c r="O87" i="12"/>
  <c r="Q87" i="12"/>
  <c r="U87" i="12"/>
  <c r="F89" i="12"/>
  <c r="G89" i="12"/>
  <c r="M89" i="12" s="1"/>
  <c r="I89" i="12"/>
  <c r="K89" i="12"/>
  <c r="O89" i="12"/>
  <c r="Q89" i="12"/>
  <c r="U89" i="12"/>
  <c r="I20" i="1"/>
  <c r="I18" i="1"/>
  <c r="AZ43" i="1"/>
  <c r="G27" i="1"/>
  <c r="J28" i="1"/>
  <c r="J26" i="1"/>
  <c r="G38" i="1"/>
  <c r="F38" i="1"/>
  <c r="J23" i="1"/>
  <c r="J24" i="1"/>
  <c r="J25" i="1"/>
  <c r="J27" i="1"/>
  <c r="E24" i="1"/>
  <c r="E26" i="1"/>
  <c r="M76" i="12" l="1"/>
  <c r="M75" i="12" s="1"/>
  <c r="G75" i="12"/>
  <c r="I55" i="1" s="1"/>
  <c r="M85" i="12"/>
  <c r="M84" i="12" s="1"/>
  <c r="G84" i="12"/>
  <c r="I57" i="1" s="1"/>
  <c r="I19" i="1" s="1"/>
  <c r="F40" i="1"/>
  <c r="Q47" i="12"/>
  <c r="O14" i="12"/>
  <c r="U84" i="12"/>
  <c r="I84" i="12"/>
  <c r="O79" i="12"/>
  <c r="O69" i="12"/>
  <c r="O47" i="12"/>
  <c r="K23" i="12"/>
  <c r="K14" i="12"/>
  <c r="K8" i="12"/>
  <c r="G47" i="12"/>
  <c r="I53" i="1" s="1"/>
  <c r="O23" i="12"/>
  <c r="O8" i="12"/>
  <c r="Q84" i="12"/>
  <c r="K79" i="12"/>
  <c r="K69" i="12"/>
  <c r="K47" i="12"/>
  <c r="U23" i="12"/>
  <c r="I23" i="12"/>
  <c r="U14" i="12"/>
  <c r="I14" i="12"/>
  <c r="U8" i="12"/>
  <c r="I8" i="12"/>
  <c r="U47" i="12"/>
  <c r="I47" i="12"/>
  <c r="Q23" i="12"/>
  <c r="Q14" i="12"/>
  <c r="G8" i="12"/>
  <c r="AD92" i="12"/>
  <c r="G39" i="1" s="1"/>
  <c r="G40" i="1" s="1"/>
  <c r="G25" i="1" s="1"/>
  <c r="G26" i="1" s="1"/>
  <c r="G28" i="1"/>
  <c r="G23" i="1"/>
  <c r="M24" i="12"/>
  <c r="M23" i="12" s="1"/>
  <c r="G23" i="12"/>
  <c r="I52" i="1" s="1"/>
  <c r="M14" i="12"/>
  <c r="M80" i="12"/>
  <c r="M79" i="12" s="1"/>
  <c r="G79" i="12"/>
  <c r="I56" i="1" s="1"/>
  <c r="M70" i="12"/>
  <c r="M69" i="12" s="1"/>
  <c r="G69" i="12"/>
  <c r="I54" i="1" s="1"/>
  <c r="M48" i="12"/>
  <c r="M47" i="12" s="1"/>
  <c r="G14" i="12"/>
  <c r="I50" i="1" s="1"/>
  <c r="M9" i="12"/>
  <c r="M8" i="12" s="1"/>
  <c r="G21" i="12"/>
  <c r="I51" i="1" s="1"/>
  <c r="I17" i="1" s="1"/>
  <c r="I49" i="1" l="1"/>
  <c r="G92" i="12"/>
  <c r="H39" i="1"/>
  <c r="H40" i="1" s="1"/>
  <c r="G24" i="1"/>
  <c r="G29" i="1" s="1"/>
  <c r="I16" i="1" l="1"/>
  <c r="I21" i="1" s="1"/>
  <c r="I58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<sst xmlns="http://schemas.openxmlformats.org/spreadsheetml/2006/main" count="408" uniqueCount="223">
  <si>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</si>
  <si>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</si>
  <si>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</si>
  <si>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</si>
  <si>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</si>
  <si>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</si>
  <si>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</si>
  <si>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</si>
  <si>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</si>
  <si>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</si>
  <si>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</si>
  <si>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</si>
  <si>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</si>
  <si>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</si>
  <si>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</si>
  <si>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</si>
  <si>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</si>
  <si>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</si>
  <si>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</si>
  <si>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</si>
  <si>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</si>
  <si>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</si>
  <si>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</si>
  <si>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</si>
  <si>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</si>
  <si>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</si>
  <si>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</si>
  <si>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</si>
  <si>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</si>
  <si>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</si>
  <si>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</si>
  <si>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</si>
  <si>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</si>
  <si>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</si>
  <si>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</si>
  <si>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</si>
  <si>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</si>
  <si>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</si>
  <si>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</si>
  <si>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</si>
  <si>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</si>
  <si>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</si>
  <si>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</si>
  <si>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Dačice</t>
  </si>
  <si>
    <t>Rozpočet:</t>
  </si>
  <si>
    <t>Misto</t>
  </si>
  <si>
    <t>Oprava střešního pláště zázemí tělocvičny ZŠ B. Němcové, Dačice</t>
  </si>
  <si>
    <t>Město Dačice</t>
  </si>
  <si>
    <t>Rozpočet</t>
  </si>
  <si>
    <t>Celkem za stavbu</t>
  </si>
  <si>
    <t>CZK</t>
  </si>
  <si>
    <t xml:space="preserve">Popis rozpočtu:  - </t>
  </si>
  <si>
    <t>Jedná se o novou skladbu střešního pláště ploché střechy. Střešní fólie bude kotvená, nové tepelné izolace z EPS. Z hlediska požárního musí skladba splnit požadavek BROOF t3</t>
  </si>
  <si>
    <t>Rekapitulace dílů</t>
  </si>
  <si>
    <t>Typ dílu</t>
  </si>
  <si>
    <t>94</t>
  </si>
  <si>
    <t>Lešení a stavební výtahy</t>
  </si>
  <si>
    <t>97</t>
  </si>
  <si>
    <t>Prorážení otvorů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</si>
  <si>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</si>
  <si>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</si>
  <si>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</si>
  <si>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</si>
  <si>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</si>
  <si>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</si>
  <si>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</si>
  <si>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</si>
  <si>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</si>
  <si>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</si>
  <si>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</si>
  <si>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</si>
  <si>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</si>
  <si>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</si>
  <si>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</si>
  <si>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</si>
  <si>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</si>
  <si>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</si>
  <si>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</si>
  <si>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</si>
  <si>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</si>
  <si>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</si>
  <si>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</si>
  <si>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</si>
  <si>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</si>
  <si>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</si>
  <si>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</si>
  <si>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</si>
  <si>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</si>
  <si>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</si>
  <si>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</si>
  <si>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</si>
  <si>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</si>
  <si>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</si>
  <si>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</si>
  <si>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</si>
  <si>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</si>
  <si>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</si>
  <si>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</si>
  <si>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</si>
  <si>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</si>
  <si>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941941031R00</t>
  </si>
  <si>
    <t>Montáž lešení leh.řad.s podlahami,š.do 1 m, H 10 m</t>
  </si>
  <si>
    <t>m2</t>
  </si>
  <si>
    <t>POL1_0</t>
  </si>
  <si>
    <t>10*4,5</t>
  </si>
  <si>
    <t>VV</t>
  </si>
  <si>
    <t>941941111R00</t>
  </si>
  <si>
    <t>Pronájem lešení za den</t>
  </si>
  <si>
    <t>941941191R00</t>
  </si>
  <si>
    <t>Příplatek za každý měsíc použití lešení k pol.1031</t>
  </si>
  <si>
    <t>941941831R00</t>
  </si>
  <si>
    <t>Demontáž lešení leh.řad.s podlahami,š.1 m, H 10 m</t>
  </si>
  <si>
    <t>979081111R00</t>
  </si>
  <si>
    <t>Odvoz suti a vybour. hmot na skládku do 1 km</t>
  </si>
  <si>
    <t>t</t>
  </si>
  <si>
    <t>979081121R00</t>
  </si>
  <si>
    <t>Příplatek k odvozu za každý další 1 km</t>
  </si>
  <si>
    <t>979990122R00</t>
  </si>
  <si>
    <t>Poplatek za uložení suti - PVC střešní krytina, skupina odpadu 170203</t>
  </si>
  <si>
    <t>979990146R00</t>
  </si>
  <si>
    <t>Poplatek za uložení lehkých izolačních materiálů, polystyren</t>
  </si>
  <si>
    <t>979082111R00</t>
  </si>
  <si>
    <t>Vnitrostaveništní doprava suti do 10 m</t>
  </si>
  <si>
    <t>979082121R00</t>
  </si>
  <si>
    <t>Příplatek k vnitrost. dopravě suti za dalších 5 m</t>
  </si>
  <si>
    <t>711777588R00</t>
  </si>
  <si>
    <t>Opracování prostupů trub termoplasty D do 200 mm</t>
  </si>
  <si>
    <t>kus</t>
  </si>
  <si>
    <t>712300951RT3</t>
  </si>
  <si>
    <t>Oprava krytin.střech do 10°, pásy přitav., 1vrstva - vč. dodávky živičného pásu</t>
  </si>
  <si>
    <t>Předpokládaný rozsah 10% z celkové plochy stávající živičné krytiny</t>
  </si>
  <si>
    <t>POP</t>
  </si>
  <si>
    <t>42,1*9,2*0,1</t>
  </si>
  <si>
    <t>712372111RV3</t>
  </si>
  <si>
    <t>Krytina střech do 10° fólie, 4 kotvy/m2, na beton, tl. izolace do 400 mm, stř. PVC fólie tl. 1,5 mm</t>
  </si>
  <si>
    <t>Střešní fólie určená pro mechanické kotvení s odolností proti slunečnímu záření. Barva světle šedá.</t>
  </si>
  <si>
    <t>Souvrství střešního pláště musí být atestováno na požární odolnost s klasifikací BROOF t3 !!!</t>
  </si>
  <si>
    <t>42,1*9,2</t>
  </si>
  <si>
    <t>42,1*2*0,5</t>
  </si>
  <si>
    <t>9,2*2*0,6</t>
  </si>
  <si>
    <t>712391171RZ5</t>
  </si>
  <si>
    <t xml:space="preserve">Povlaková krytina střech do 10°, podklad. textilie, 1 vrstva - včetně dodávky netkané textilie </t>
  </si>
  <si>
    <t>Vytvoření separační vrstvy z netkané textilie ze skelného vlákna. Hmotnost 120 g/m2</t>
  </si>
  <si>
    <t>712378007R00</t>
  </si>
  <si>
    <t>Rohová lišta vnitřní RŠ 100 mm, systémový plech potažený fólií</t>
  </si>
  <si>
    <t>m</t>
  </si>
  <si>
    <t>(42,1+9,2)*2</t>
  </si>
  <si>
    <t>712378006R00</t>
  </si>
  <si>
    <t>Rohová lišta vnější RŠ 100 mm, systémový plech potažený fólií</t>
  </si>
  <si>
    <t>42,1+9,2*2</t>
  </si>
  <si>
    <t>712378003R00</t>
  </si>
  <si>
    <t>Atiková okapnice RŠ 250 mm, systémový plech potažený fólií</t>
  </si>
  <si>
    <t>42,85+9,45+2,2</t>
  </si>
  <si>
    <t>712378004R00</t>
  </si>
  <si>
    <t>Závětrná lišta RŠ 250 mm, systémový plech potažený fólií</t>
  </si>
  <si>
    <t>42,85+7,5</t>
  </si>
  <si>
    <t>712378005R00</t>
  </si>
  <si>
    <t>Stěnová lišta vyhnutá RŠ 70 mm, systémový plech poplstovaný</t>
  </si>
  <si>
    <t>712378110R00</t>
  </si>
  <si>
    <t>Vnitřní rohová tvarovka z fólie</t>
  </si>
  <si>
    <t>712378111R00</t>
  </si>
  <si>
    <t>Vnější rohová tvarovka z fólie</t>
  </si>
  <si>
    <t>998712101R00</t>
  </si>
  <si>
    <t>Přesun hmot pro povlakové krytiny, výšky do 6 m</t>
  </si>
  <si>
    <t>713141327R00</t>
  </si>
  <si>
    <t>Izolace tepelná střech do tl.300 mm,2vrstvy,kotvy</t>
  </si>
  <si>
    <t>Celková tl. izolace ve spádu 3,0% bude 200 až 400 mm.</t>
  </si>
  <si>
    <t>Druhou vrstvu tvoří rozhánění klíny se spádem do střešní vpusti</t>
  </si>
  <si>
    <t>28375704R</t>
  </si>
  <si>
    <t>Deska izolační stabilizov. EPS 100  1000 x 500 mm</t>
  </si>
  <si>
    <t>m3</t>
  </si>
  <si>
    <t>POL3_0</t>
  </si>
  <si>
    <t>42,1*9,2*0,2</t>
  </si>
  <si>
    <t>28375972R</t>
  </si>
  <si>
    <t>Deska spádová EPS 150 - střešní</t>
  </si>
  <si>
    <t>rozháněcí klíny</t>
  </si>
  <si>
    <t>Rozháněncí klíny:(30,6+13,9)*2*0,07</t>
  </si>
  <si>
    <t>Vyrovnání žlabu:42,1*0,75*0,1</t>
  </si>
  <si>
    <t>713141131R00</t>
  </si>
  <si>
    <t>Izolace tepelná střech plně lepená za studena, 1 vrstva</t>
  </si>
  <si>
    <t>Navýšení atiky podélné</t>
  </si>
  <si>
    <t>42,1*0,3</t>
  </si>
  <si>
    <t>713131142R00</t>
  </si>
  <si>
    <t>Montáž izolace na tmel a hmožd.4 ks/m2, cihla plná</t>
  </si>
  <si>
    <t>Doplnění svislé izolace na stěně tělocvičny</t>
  </si>
  <si>
    <t>283754601R</t>
  </si>
  <si>
    <t>Polystyren extrudovaný XPS 600 x 1250 mm</t>
  </si>
  <si>
    <t>navýšení atiky:42,1*0,3*0,2</t>
  </si>
  <si>
    <t>pás u tělocvičny svisle:42,1*0,3*0,12</t>
  </si>
  <si>
    <t>998713101R00</t>
  </si>
  <si>
    <t>Přesun hmot pro izolace tepelné, výšky do 6 m</t>
  </si>
  <si>
    <t>721210823R00</t>
  </si>
  <si>
    <t>Demontáž střešní vpusti DN 125</t>
  </si>
  <si>
    <t>Svrchní část</t>
  </si>
  <si>
    <t>721231211RT4</t>
  </si>
  <si>
    <t>Vtok střešní sanační TW v povlak. krytině, průměr 104 mm</t>
  </si>
  <si>
    <t>Osazení dílů vpusti odpovídajícího typu střešní krytiny. U zateplených střech zřízení otvoru v tepelné izolaci a osazení nástavce vpusti. U nezatížených střech přikotvení k podkladu. Přitavení hydroizolace k manžetě vpusti, doplnění pojistnou zálivkovou hmotou. Osazení ochranného koše.</t>
  </si>
  <si>
    <t>pro střechy dodatečně zateplované, nebo při pokládce nové povlakové krytiny</t>
  </si>
  <si>
    <t>762441112RT4</t>
  </si>
  <si>
    <t>Montáž obložení atiky,OSB desky,1vrst.,šroubováním, včetně dodávky desky OSB ECO 3 N tl. 22 mm</t>
  </si>
  <si>
    <t>Prokotvit až do původního zdiva atiky</t>
  </si>
  <si>
    <t>764334850R00</t>
  </si>
  <si>
    <t>Demontáž lemování zdí plochých střech,rš 500 mm</t>
  </si>
  <si>
    <t>42,85+9,45*2</t>
  </si>
  <si>
    <t>764817133RT2</t>
  </si>
  <si>
    <t>Oplechování zdí (atik) z lak.Pz plechu, rš 330 mm, nalepení tmelem a mechanicky kotvit</t>
  </si>
  <si>
    <t>Svislá část podélné atiky v místě navýšení deskou XPS</t>
  </si>
  <si>
    <t>005121010R</t>
  </si>
  <si>
    <t>Zařízení staveniště</t>
  </si>
  <si>
    <t>Soubor</t>
  </si>
  <si>
    <t>Vybudování, provoz, likvidace. Započítat včetně oplocení plochy před spojovací chodbou v délce cca 29 m.</t>
  </si>
  <si>
    <t>005122010R</t>
  </si>
  <si>
    <t xml:space="preserve">Provoz objednatele </t>
  </si>
  <si>
    <t>Nutno respektovat, že v prostoru nástupních ploch se budou pohybovat žáci a perzonál školy.</t>
  </si>
  <si>
    <t>005231010R</t>
  </si>
  <si>
    <t>Revize</t>
  </si>
  <si>
    <t>Provedení tahových zkoušek kotevních prvků střešní fólie.</t>
  </si>
  <si>
    <t/>
  </si>
  <si>
    <t>SUM</t>
  </si>
  <si>
    <t>POPUZIV</t>
  </si>
  <si>
    <t>END</t>
  </si>
  <si>
    <t xml:space="preserve"> </t>
  </si>
  <si>
    <t>Střecha nad zázemím tělocvičny ZŠ B. Němcové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</si>
</sst>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/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 shrinkToFit="1"/>
    </xf>
    <xf numFmtId="164" fontId="19" fillId="0" borderId="0" xfId="0" applyNumberFormat="1" applyFont="1" applyAlignment="1">
      <alignment vertical="top" wrapText="1" shrinkToFit="1"/>
    </xf>
    <xf numFmtId="4" fontId="19" fillId="0" borderId="0" xfId="0" applyNumberFormat="1" applyFont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19" fillId="0" borderId="10" xfId="0" applyFont="1" applyBorder="1" applyAlignment="1">
      <alignment horizontal="left" vertical="top" wrapText="1"/>
    </xf>
    <xf numFmtId="0" fontId="19" fillId="0" borderId="6" xfId="0" applyFont="1" applyBorder="1" applyAlignment="1">
      <alignment vertical="top" wrapText="1" shrinkToFit="1"/>
    </xf>
    <xf numFmtId="164" fontId="19" fillId="0" borderId="6" xfId="0" applyNumberFormat="1" applyFont="1" applyBorder="1" applyAlignment="1">
      <alignment vertical="top" wrapText="1" shrinkToFit="1"/>
    </xf>
    <xf numFmtId="4" fontId="19" fillId="0" borderId="6" xfId="0" applyNumberFormat="1" applyFont="1" applyBorder="1" applyAlignment="1">
      <alignment vertical="top" wrapText="1" shrinkToFit="1"/>
    </xf>
    <xf numFmtId="4" fontId="19" fillId="0" borderId="37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6" borderId="0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0" t="s">
        <v>39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opLeftCell="B1" zoomScaleNormal="100" zoomScaleSheetLayoutView="75" workbookViewId="0">
      <selection activeCell="O12" sqref="O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209" t="s">
        <v>42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">
      <c r="A2" s="3"/>
      <c r="B2" s="70" t="s">
        <v>40</v>
      </c>
      <c r="C2" s="71"/>
      <c r="D2" s="226" t="s">
        <v>222</v>
      </c>
      <c r="E2" s="227"/>
      <c r="F2" s="227"/>
      <c r="G2" s="227"/>
      <c r="H2" s="227"/>
      <c r="I2" s="227"/>
      <c r="J2" s="228"/>
      <c r="O2" s="1"/>
    </row>
    <row r="3" spans="1:15" ht="23.25" customHeight="1" x14ac:dyDescent="0.2">
      <c r="A3" s="3"/>
      <c r="B3" s="72" t="s">
        <v>45</v>
      </c>
      <c r="C3" s="73"/>
      <c r="D3" s="188" t="s">
        <v>43</v>
      </c>
      <c r="E3" s="189"/>
      <c r="F3" s="189"/>
      <c r="G3" s="189"/>
      <c r="H3" s="189"/>
      <c r="I3" s="189"/>
      <c r="J3" s="190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1" t="s">
        <v>221</v>
      </c>
      <c r="E11" s="221"/>
      <c r="F11" s="221"/>
      <c r="G11" s="221"/>
      <c r="H11" s="24" t="s">
        <v>33</v>
      </c>
      <c r="I11" s="81" t="s">
        <v>221</v>
      </c>
      <c r="J11" s="9"/>
    </row>
    <row r="12" spans="1:15" ht="15.75" customHeight="1" x14ac:dyDescent="0.2">
      <c r="A12" s="3"/>
      <c r="B12" s="34"/>
      <c r="C12" s="22"/>
      <c r="D12" s="206" t="s">
        <v>221</v>
      </c>
      <c r="E12" s="206"/>
      <c r="F12" s="206"/>
      <c r="G12" s="206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 t="s">
        <v>221</v>
      </c>
      <c r="D13" s="207" t="s">
        <v>221</v>
      </c>
      <c r="E13" s="207"/>
      <c r="F13" s="207"/>
      <c r="G13" s="207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29"/>
      <c r="F15" s="229"/>
      <c r="G15" s="202"/>
      <c r="H15" s="202"/>
      <c r="I15" s="202" t="s">
        <v>28</v>
      </c>
      <c r="J15" s="203"/>
    </row>
    <row r="16" spans="1:15" ht="23.25" customHeight="1" x14ac:dyDescent="0.2">
      <c r="A16" s="129" t="s">
        <v>23</v>
      </c>
      <c r="B16" s="130" t="s">
        <v>23</v>
      </c>
      <c r="C16" s="47"/>
      <c r="D16" s="48"/>
      <c r="E16" s="204"/>
      <c r="F16" s="205"/>
      <c r="G16" s="204"/>
      <c r="H16" s="205"/>
      <c r="I16" s="204">
        <f>SUMIF(F49:F57,A16,I49:I57)+SUMIF(F49:F57,"PSU",I49:I57)</f>
        <v>0</v>
      </c>
      <c r="J16" s="218"/>
    </row>
    <row r="17" spans="1:10" ht="23.25" customHeight="1" x14ac:dyDescent="0.2">
      <c r="A17" s="129" t="s">
        <v>24</v>
      </c>
      <c r="B17" s="130" t="s">
        <v>24</v>
      </c>
      <c r="C17" s="47"/>
      <c r="D17" s="48"/>
      <c r="E17" s="204"/>
      <c r="F17" s="205"/>
      <c r="G17" s="204"/>
      <c r="H17" s="205"/>
      <c r="I17" s="204">
        <f>SUMIF(F49:F57,A17,I49:I57)</f>
        <v>0</v>
      </c>
      <c r="J17" s="218"/>
    </row>
    <row r="18" spans="1:10" ht="23.25" customHeight="1" x14ac:dyDescent="0.2">
      <c r="A18" s="129" t="s">
        <v>25</v>
      </c>
      <c r="B18" s="130" t="s">
        <v>25</v>
      </c>
      <c r="C18" s="47"/>
      <c r="D18" s="48"/>
      <c r="E18" s="204"/>
      <c r="F18" s="205"/>
      <c r="G18" s="204"/>
      <c r="H18" s="205"/>
      <c r="I18" s="204">
        <f>SUMIF(F49:F57,A18,I49:I57)</f>
        <v>0</v>
      </c>
      <c r="J18" s="218"/>
    </row>
    <row r="19" spans="1:10" ht="23.25" customHeight="1" x14ac:dyDescent="0.2">
      <c r="A19" s="129" t="s">
        <v>71</v>
      </c>
      <c r="B19" s="130" t="s">
        <v>26</v>
      </c>
      <c r="C19" s="47"/>
      <c r="D19" s="48"/>
      <c r="E19" s="204"/>
      <c r="F19" s="205"/>
      <c r="G19" s="204"/>
      <c r="H19" s="205"/>
      <c r="I19" s="204">
        <f>SUMIF(F49:F57,A19,I49:I57)</f>
        <v>0</v>
      </c>
      <c r="J19" s="218"/>
    </row>
    <row r="20" spans="1:10" ht="23.25" customHeight="1" x14ac:dyDescent="0.2">
      <c r="A20" s="129" t="s">
        <v>72</v>
      </c>
      <c r="B20" s="130" t="s">
        <v>27</v>
      </c>
      <c r="C20" s="47"/>
      <c r="D20" s="48"/>
      <c r="E20" s="204"/>
      <c r="F20" s="205"/>
      <c r="G20" s="204"/>
      <c r="H20" s="205"/>
      <c r="I20" s="204">
        <f>SUMIF(F49:F57,A20,I49:I57)</f>
        <v>0</v>
      </c>
      <c r="J20" s="218"/>
    </row>
    <row r="21" spans="1:10" ht="23.25" customHeight="1" x14ac:dyDescent="0.2">
      <c r="A21" s="3"/>
      <c r="B21" s="63" t="s">
        <v>28</v>
      </c>
      <c r="C21" s="64"/>
      <c r="D21" s="65"/>
      <c r="E21" s="219"/>
      <c r="F21" s="220"/>
      <c r="G21" s="219"/>
      <c r="H21" s="220"/>
      <c r="I21" s="219">
        <f>SUM(I16:J20)</f>
        <v>0</v>
      </c>
      <c r="J21" s="225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216">
        <f>ZakladDPHSniVypocet</f>
        <v>0</v>
      </c>
      <c r="H23" s="217"/>
      <c r="I23" s="217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23">
        <f>ZakladDPHSni*SazbaDPH1/100</f>
        <v>0</v>
      </c>
      <c r="H24" s="224"/>
      <c r="I24" s="224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6">
        <f>ZakladDPHZaklVypocet</f>
        <v>0</v>
      </c>
      <c r="H25" s="217"/>
      <c r="I25" s="217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2">
        <f>ZakladDPHZakl*SazbaDPH2/100</f>
        <v>0</v>
      </c>
      <c r="H26" s="213"/>
      <c r="I26" s="213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4">
        <f>0</f>
        <v>0</v>
      </c>
      <c r="H27" s="214"/>
      <c r="I27" s="214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01">
        <f>ZakladDPHSniVypocet+ZakladDPHZaklVypocet</f>
        <v>0</v>
      </c>
      <c r="H28" s="201"/>
      <c r="I28" s="201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5">
        <f>ZakladDPHSni+DPHSni+ZakladDPHZakl+DPHZakl+Zaokrouhleni</f>
        <v>0</v>
      </c>
      <c r="H29" s="215"/>
      <c r="I29" s="215"/>
      <c r="J29" s="107" t="s">
        <v>50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52" ht="47.25" customHeight="1" x14ac:dyDescent="0.2">
      <c r="A33" s="3"/>
      <c r="B33" s="3"/>
      <c r="J33" s="10"/>
    </row>
    <row r="34" spans="1:52" s="27" customFormat="1" ht="18.75" customHeight="1" x14ac:dyDescent="0.2">
      <c r="A34" s="26"/>
      <c r="B34" s="26"/>
      <c r="D34" s="208"/>
      <c r="E34" s="208"/>
      <c r="G34" s="208"/>
      <c r="H34" s="208"/>
      <c r="I34" s="208"/>
      <c r="J34" s="31"/>
    </row>
    <row r="35" spans="1:52" ht="12.75" customHeight="1" x14ac:dyDescent="0.2">
      <c r="A35" s="3"/>
      <c r="B35" s="3"/>
      <c r="D35" s="222" t="s">
        <v>2</v>
      </c>
      <c r="E35" s="222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52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52" ht="25.5" hidden="1" customHeight="1" x14ac:dyDescent="0.2">
      <c r="A39" s="85">
        <v>1</v>
      </c>
      <c r="B39" s="91" t="s">
        <v>48</v>
      </c>
      <c r="C39" s="191" t="s">
        <v>46</v>
      </c>
      <c r="D39" s="192"/>
      <c r="E39" s="192"/>
      <c r="F39" s="96">
        <f>'Rozpočet Pol'!AC92</f>
        <v>0</v>
      </c>
      <c r="G39" s="97">
        <f>'Rozpočet Pol'!AD92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52" ht="25.5" hidden="1" customHeight="1" x14ac:dyDescent="0.2">
      <c r="A40" s="85"/>
      <c r="B40" s="193" t="s">
        <v>49</v>
      </c>
      <c r="C40" s="194"/>
      <c r="D40" s="194"/>
      <c r="E40" s="195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2" spans="1:52" x14ac:dyDescent="0.2">
      <c r="B42" t="s">
        <v>51</v>
      </c>
    </row>
    <row r="43" spans="1:52" ht="25.5" x14ac:dyDescent="0.2">
      <c r="B43" s="196" t="s">
        <v>52</v>
      </c>
      <c r="C43" s="196"/>
      <c r="D43" s="196"/>
      <c r="E43" s="196"/>
      <c r="F43" s="196"/>
      <c r="G43" s="196"/>
      <c r="H43" s="196"/>
      <c r="I43" s="196"/>
      <c r="J43" s="196"/>
      <c r="AZ43" s="108" t="str">
        <f>B43</f>
        <v>Jedná se o novou skladbu střešního pláště ploché střechy. Střešní fólie bude kotvená, nové tepelné izolace z EPS. Z hlediska požárního musí skladba splnit požadavek BROOF t3</v>
      </c>
    </row>
    <row r="46" spans="1:52" ht="15.75" x14ac:dyDescent="0.25">
      <c r="B46" s="109" t="s">
        <v>53</v>
      </c>
    </row>
    <row r="48" spans="1:52" ht="25.5" customHeight="1" x14ac:dyDescent="0.2">
      <c r="A48" s="110"/>
      <c r="B48" s="114" t="s">
        <v>16</v>
      </c>
      <c r="C48" s="114" t="s">
        <v>5</v>
      </c>
      <c r="D48" s="115"/>
      <c r="E48" s="115"/>
      <c r="F48" s="118" t="s">
        <v>54</v>
      </c>
      <c r="G48" s="118"/>
      <c r="H48" s="118"/>
      <c r="I48" s="197" t="s">
        <v>28</v>
      </c>
      <c r="J48" s="197"/>
    </row>
    <row r="49" spans="1:10" ht="25.5" customHeight="1" x14ac:dyDescent="0.2">
      <c r="A49" s="111"/>
      <c r="B49" s="119" t="s">
        <v>55</v>
      </c>
      <c r="C49" s="199" t="s">
        <v>56</v>
      </c>
      <c r="D49" s="200"/>
      <c r="E49" s="200"/>
      <c r="F49" s="121" t="s">
        <v>23</v>
      </c>
      <c r="G49" s="122"/>
      <c r="H49" s="122"/>
      <c r="I49" s="198">
        <f>'Rozpočet Pol'!G8</f>
        <v>0</v>
      </c>
      <c r="J49" s="198"/>
    </row>
    <row r="50" spans="1:10" ht="25.5" customHeight="1" x14ac:dyDescent="0.2">
      <c r="A50" s="111"/>
      <c r="B50" s="113" t="s">
        <v>57</v>
      </c>
      <c r="C50" s="182" t="s">
        <v>58</v>
      </c>
      <c r="D50" s="183"/>
      <c r="E50" s="183"/>
      <c r="F50" s="123" t="s">
        <v>23</v>
      </c>
      <c r="G50" s="124"/>
      <c r="H50" s="124"/>
      <c r="I50" s="181">
        <f>'Rozpočet Pol'!G14</f>
        <v>0</v>
      </c>
      <c r="J50" s="181"/>
    </row>
    <row r="51" spans="1:10" ht="25.5" customHeight="1" x14ac:dyDescent="0.2">
      <c r="A51" s="111"/>
      <c r="B51" s="113" t="s">
        <v>59</v>
      </c>
      <c r="C51" s="182" t="s">
        <v>60</v>
      </c>
      <c r="D51" s="183"/>
      <c r="E51" s="183"/>
      <c r="F51" s="123" t="s">
        <v>24</v>
      </c>
      <c r="G51" s="124"/>
      <c r="H51" s="124"/>
      <c r="I51" s="181">
        <f>'Rozpočet Pol'!G21</f>
        <v>0</v>
      </c>
      <c r="J51" s="181"/>
    </row>
    <row r="52" spans="1:10" ht="25.5" customHeight="1" x14ac:dyDescent="0.2">
      <c r="A52" s="111"/>
      <c r="B52" s="113" t="s">
        <v>61</v>
      </c>
      <c r="C52" s="182" t="s">
        <v>62</v>
      </c>
      <c r="D52" s="183"/>
      <c r="E52" s="183"/>
      <c r="F52" s="123" t="s">
        <v>24</v>
      </c>
      <c r="G52" s="124"/>
      <c r="H52" s="124"/>
      <c r="I52" s="181">
        <f>'Rozpočet Pol'!G23</f>
        <v>0</v>
      </c>
      <c r="J52" s="181"/>
    </row>
    <row r="53" spans="1:10" ht="25.5" customHeight="1" x14ac:dyDescent="0.2">
      <c r="A53" s="111"/>
      <c r="B53" s="113" t="s">
        <v>63</v>
      </c>
      <c r="C53" s="182" t="s">
        <v>64</v>
      </c>
      <c r="D53" s="183"/>
      <c r="E53" s="183"/>
      <c r="F53" s="123" t="s">
        <v>24</v>
      </c>
      <c r="G53" s="124"/>
      <c r="H53" s="124"/>
      <c r="I53" s="181">
        <f>'Rozpočet Pol'!G47</f>
        <v>0</v>
      </c>
      <c r="J53" s="181"/>
    </row>
    <row r="54" spans="1:10" ht="25.5" customHeight="1" x14ac:dyDescent="0.2">
      <c r="A54" s="111"/>
      <c r="B54" s="113" t="s">
        <v>65</v>
      </c>
      <c r="C54" s="182" t="s">
        <v>66</v>
      </c>
      <c r="D54" s="183"/>
      <c r="E54" s="183"/>
      <c r="F54" s="123" t="s">
        <v>24</v>
      </c>
      <c r="G54" s="124"/>
      <c r="H54" s="124"/>
      <c r="I54" s="181">
        <f>'Rozpočet Pol'!G69</f>
        <v>0</v>
      </c>
      <c r="J54" s="181"/>
    </row>
    <row r="55" spans="1:10" ht="25.5" customHeight="1" x14ac:dyDescent="0.2">
      <c r="A55" s="111"/>
      <c r="B55" s="113" t="s">
        <v>67</v>
      </c>
      <c r="C55" s="182" t="s">
        <v>68</v>
      </c>
      <c r="D55" s="183"/>
      <c r="E55" s="183"/>
      <c r="F55" s="123" t="s">
        <v>24</v>
      </c>
      <c r="G55" s="124"/>
      <c r="H55" s="124"/>
      <c r="I55" s="181">
        <f>'Rozpočet Pol'!G75</f>
        <v>0</v>
      </c>
      <c r="J55" s="181"/>
    </row>
    <row r="56" spans="1:10" ht="25.5" customHeight="1" x14ac:dyDescent="0.2">
      <c r="A56" s="111"/>
      <c r="B56" s="113" t="s">
        <v>69</v>
      </c>
      <c r="C56" s="182" t="s">
        <v>70</v>
      </c>
      <c r="D56" s="183"/>
      <c r="E56" s="183"/>
      <c r="F56" s="123" t="s">
        <v>24</v>
      </c>
      <c r="G56" s="124"/>
      <c r="H56" s="124"/>
      <c r="I56" s="181">
        <f>'Rozpočet Pol'!G79</f>
        <v>0</v>
      </c>
      <c r="J56" s="181"/>
    </row>
    <row r="57" spans="1:10" ht="25.5" customHeight="1" x14ac:dyDescent="0.2">
      <c r="A57" s="111"/>
      <c r="B57" s="120" t="s">
        <v>71</v>
      </c>
      <c r="C57" s="185" t="s">
        <v>26</v>
      </c>
      <c r="D57" s="186"/>
      <c r="E57" s="186"/>
      <c r="F57" s="125" t="s">
        <v>71</v>
      </c>
      <c r="G57" s="126"/>
      <c r="H57" s="126"/>
      <c r="I57" s="184">
        <f>'Rozpočet Pol'!G84</f>
        <v>0</v>
      </c>
      <c r="J57" s="184"/>
    </row>
    <row r="58" spans="1:10" ht="25.5" customHeight="1" x14ac:dyDescent="0.2">
      <c r="A58" s="112"/>
      <c r="B58" s="116" t="s">
        <v>1</v>
      </c>
      <c r="C58" s="116"/>
      <c r="D58" s="117"/>
      <c r="E58" s="117"/>
      <c r="F58" s="127"/>
      <c r="G58" s="128"/>
      <c r="H58" s="128"/>
      <c r="I58" s="187">
        <f>SUM(I49:I57)</f>
        <v>0</v>
      </c>
      <c r="J58" s="187"/>
    </row>
    <row r="59" spans="1:10" x14ac:dyDescent="0.2">
      <c r="F59" s="84"/>
      <c r="G59" s="84"/>
      <c r="H59" s="84"/>
      <c r="I59" s="84"/>
      <c r="J59" s="84"/>
    </row>
    <row r="60" spans="1:10" x14ac:dyDescent="0.2">
      <c r="F60" s="84"/>
      <c r="G60" s="84"/>
      <c r="H60" s="84"/>
      <c r="I60" s="84"/>
      <c r="J60" s="84"/>
    </row>
    <row r="61" spans="1:10" x14ac:dyDescent="0.2">
      <c r="F61" s="84"/>
      <c r="G61" s="84"/>
      <c r="H61" s="84"/>
      <c r="I61" s="84"/>
      <c r="J61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I48:J48"/>
    <mergeCell ref="D12:G12"/>
    <mergeCell ref="D13:G13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0" t="s">
        <v>6</v>
      </c>
      <c r="B1" s="230"/>
      <c r="C1" s="231"/>
      <c r="D1" s="230"/>
      <c r="E1" s="230"/>
      <c r="F1" s="230"/>
      <c r="G1" s="230"/>
    </row>
    <row r="2" spans="1:7" ht="24.95" customHeight="1" x14ac:dyDescent="0.2">
      <c r="A2" s="68" t="s">
        <v>41</v>
      </c>
      <c r="B2" s="67"/>
      <c r="C2" s="232"/>
      <c r="D2" s="232"/>
      <c r="E2" s="232"/>
      <c r="F2" s="232"/>
      <c r="G2" s="233"/>
    </row>
    <row r="3" spans="1:7" ht="24.95" hidden="1" customHeight="1" x14ac:dyDescent="0.2">
      <c r="A3" s="68" t="s">
        <v>7</v>
      </c>
      <c r="B3" s="67"/>
      <c r="C3" s="232"/>
      <c r="D3" s="232"/>
      <c r="E3" s="232"/>
      <c r="F3" s="232"/>
      <c r="G3" s="233"/>
    </row>
    <row r="4" spans="1:7" ht="24.95" hidden="1" customHeight="1" x14ac:dyDescent="0.2">
      <c r="A4" s="68" t="s">
        <v>8</v>
      </c>
      <c r="B4" s="67"/>
      <c r="C4" s="232"/>
      <c r="D4" s="232"/>
      <c r="E4" s="232"/>
      <c r="F4" s="232"/>
      <c r="G4" s="233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2"/>
  <sheetViews>
    <sheetView tabSelected="1" topLeftCell="A39" workbookViewId="0">
      <selection activeCell="F76" sqref="F76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6" t="s">
        <v>6</v>
      </c>
      <c r="B1" s="246"/>
      <c r="C1" s="246"/>
      <c r="D1" s="246"/>
      <c r="E1" s="246"/>
      <c r="F1" s="246"/>
      <c r="G1" s="246"/>
      <c r="AE1" t="s">
        <v>74</v>
      </c>
    </row>
    <row r="2" spans="1:60" ht="24.95" customHeight="1" x14ac:dyDescent="0.2">
      <c r="A2" s="133" t="s">
        <v>73</v>
      </c>
      <c r="B2" s="131"/>
      <c r="C2" s="247" t="s">
        <v>222</v>
      </c>
      <c r="D2" s="248"/>
      <c r="E2" s="248"/>
      <c r="F2" s="248"/>
      <c r="G2" s="249"/>
      <c r="AE2" t="s">
        <v>75</v>
      </c>
    </row>
    <row r="3" spans="1:60" ht="24.95" customHeight="1" x14ac:dyDescent="0.2">
      <c r="A3" s="134" t="s">
        <v>7</v>
      </c>
      <c r="B3" s="132"/>
      <c r="C3" s="250" t="s">
        <v>43</v>
      </c>
      <c r="D3" s="251"/>
      <c r="E3" s="251"/>
      <c r="F3" s="251"/>
      <c r="G3" s="252"/>
      <c r="AE3" t="s">
        <v>76</v>
      </c>
    </row>
    <row r="4" spans="1:60" ht="24.95" hidden="1" customHeight="1" x14ac:dyDescent="0.2">
      <c r="A4" s="134" t="s">
        <v>8</v>
      </c>
      <c r="B4" s="132"/>
      <c r="C4" s="250"/>
      <c r="D4" s="251"/>
      <c r="E4" s="251"/>
      <c r="F4" s="251"/>
      <c r="G4" s="252"/>
      <c r="AE4" t="s">
        <v>77</v>
      </c>
    </row>
    <row r="5" spans="1:60" hidden="1" x14ac:dyDescent="0.2">
      <c r="A5" s="135" t="s">
        <v>78</v>
      </c>
      <c r="B5" s="136"/>
      <c r="C5" s="136"/>
      <c r="D5" s="137"/>
      <c r="E5" s="137"/>
      <c r="F5" s="137"/>
      <c r="G5" s="138"/>
      <c r="AE5" t="s">
        <v>79</v>
      </c>
    </row>
    <row r="7" spans="1:60" ht="38.25" x14ac:dyDescent="0.2">
      <c r="A7" s="144" t="s">
        <v>80</v>
      </c>
      <c r="B7" s="145" t="s">
        <v>81</v>
      </c>
      <c r="C7" s="145" t="s">
        <v>82</v>
      </c>
      <c r="D7" s="144" t="s">
        <v>83</v>
      </c>
      <c r="E7" s="144" t="s">
        <v>84</v>
      </c>
      <c r="F7" s="139" t="s">
        <v>85</v>
      </c>
      <c r="G7" s="159" t="s">
        <v>28</v>
      </c>
      <c r="H7" s="160" t="s">
        <v>29</v>
      </c>
      <c r="I7" s="160" t="s">
        <v>86</v>
      </c>
      <c r="J7" s="160" t="s">
        <v>30</v>
      </c>
      <c r="K7" s="160" t="s">
        <v>87</v>
      </c>
      <c r="L7" s="160" t="s">
        <v>88</v>
      </c>
      <c r="M7" s="160" t="s">
        <v>89</v>
      </c>
      <c r="N7" s="160" t="s">
        <v>90</v>
      </c>
      <c r="O7" s="160" t="s">
        <v>91</v>
      </c>
      <c r="P7" s="160" t="s">
        <v>92</v>
      </c>
      <c r="Q7" s="160" t="s">
        <v>93</v>
      </c>
      <c r="R7" s="160" t="s">
        <v>94</v>
      </c>
      <c r="S7" s="160" t="s">
        <v>95</v>
      </c>
      <c r="T7" s="160" t="s">
        <v>96</v>
      </c>
      <c r="U7" s="147" t="s">
        <v>97</v>
      </c>
    </row>
    <row r="8" spans="1:60" x14ac:dyDescent="0.2">
      <c r="A8" s="161" t="s">
        <v>98</v>
      </c>
      <c r="B8" s="162" t="s">
        <v>55</v>
      </c>
      <c r="C8" s="163" t="s">
        <v>56</v>
      </c>
      <c r="D8" s="146"/>
      <c r="E8" s="164"/>
      <c r="F8" s="165"/>
      <c r="G8" s="165">
        <f>SUMIF(AE9:AE13,"&lt;&gt;NOR",G9:G13)</f>
        <v>0</v>
      </c>
      <c r="H8" s="165"/>
      <c r="I8" s="165">
        <f>SUM(I9:I13)</f>
        <v>0</v>
      </c>
      <c r="J8" s="165"/>
      <c r="K8" s="165">
        <f>SUM(K9:K13)</f>
        <v>0</v>
      </c>
      <c r="L8" s="165"/>
      <c r="M8" s="165">
        <f>SUM(M9:M13)</f>
        <v>0</v>
      </c>
      <c r="N8" s="146"/>
      <c r="O8" s="146">
        <f>SUM(O9:O13)</f>
        <v>0.90359999999999996</v>
      </c>
      <c r="P8" s="146"/>
      <c r="Q8" s="146">
        <f>SUM(Q9:Q13)</f>
        <v>0</v>
      </c>
      <c r="R8" s="146"/>
      <c r="S8" s="146"/>
      <c r="T8" s="161"/>
      <c r="U8" s="146">
        <f>SUM(U9:U13)</f>
        <v>10.98</v>
      </c>
      <c r="AE8" t="s">
        <v>99</v>
      </c>
    </row>
    <row r="9" spans="1:60" outlineLevel="1" x14ac:dyDescent="0.2">
      <c r="A9" s="141">
        <v>1</v>
      </c>
      <c r="B9" s="141" t="s">
        <v>100</v>
      </c>
      <c r="C9" s="174" t="s">
        <v>101</v>
      </c>
      <c r="D9" s="148" t="s">
        <v>102</v>
      </c>
      <c r="E9" s="153">
        <v>45</v>
      </c>
      <c r="F9" s="156">
        <f>H9+J9</f>
        <v>0</v>
      </c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8">
        <v>1.8380000000000001E-2</v>
      </c>
      <c r="O9" s="148">
        <f>ROUND(E9*N9,5)</f>
        <v>0.82709999999999995</v>
      </c>
      <c r="P9" s="148">
        <v>0</v>
      </c>
      <c r="Q9" s="148">
        <f>ROUND(E9*P9,5)</f>
        <v>0</v>
      </c>
      <c r="R9" s="148"/>
      <c r="S9" s="148"/>
      <c r="T9" s="149">
        <v>0.13</v>
      </c>
      <c r="U9" s="148">
        <f>ROUND(E9*T9,2)</f>
        <v>5.85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103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/>
      <c r="B10" s="141"/>
      <c r="C10" s="175" t="s">
        <v>104</v>
      </c>
      <c r="D10" s="150"/>
      <c r="E10" s="154">
        <v>45</v>
      </c>
      <c r="F10" s="157"/>
      <c r="G10" s="157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105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>
        <v>2</v>
      </c>
      <c r="B11" s="141" t="s">
        <v>106</v>
      </c>
      <c r="C11" s="174" t="s">
        <v>107</v>
      </c>
      <c r="D11" s="148" t="s">
        <v>102</v>
      </c>
      <c r="E11" s="153">
        <v>45</v>
      </c>
      <c r="F11" s="156">
        <f>H11+J11</f>
        <v>0</v>
      </c>
      <c r="G11" s="157">
        <f>ROUND(E11*F11,2)</f>
        <v>0</v>
      </c>
      <c r="H11" s="157"/>
      <c r="I11" s="157">
        <f>ROUND(E11*H11,2)</f>
        <v>0</v>
      </c>
      <c r="J11" s="157"/>
      <c r="K11" s="157">
        <f>ROUND(E11*J11,2)</f>
        <v>0</v>
      </c>
      <c r="L11" s="157">
        <v>21</v>
      </c>
      <c r="M11" s="157">
        <f>G11*(1+L11/100)</f>
        <v>0</v>
      </c>
      <c r="N11" s="148">
        <v>0</v>
      </c>
      <c r="O11" s="148">
        <f>ROUND(E11*N11,5)</f>
        <v>0</v>
      </c>
      <c r="P11" s="148">
        <v>0</v>
      </c>
      <c r="Q11" s="148">
        <f>ROUND(E11*P11,5)</f>
        <v>0</v>
      </c>
      <c r="R11" s="148"/>
      <c r="S11" s="148"/>
      <c r="T11" s="149">
        <v>0</v>
      </c>
      <c r="U11" s="148">
        <f>ROUND(E11*T11,2)</f>
        <v>0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103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41">
        <v>3</v>
      </c>
      <c r="B12" s="141" t="s">
        <v>108</v>
      </c>
      <c r="C12" s="174" t="s">
        <v>109</v>
      </c>
      <c r="D12" s="148" t="s">
        <v>102</v>
      </c>
      <c r="E12" s="153">
        <v>90</v>
      </c>
      <c r="F12" s="156">
        <f>H12+J12</f>
        <v>0</v>
      </c>
      <c r="G12" s="157">
        <f>ROUND(E12*F12,2)</f>
        <v>0</v>
      </c>
      <c r="H12" s="157"/>
      <c r="I12" s="157">
        <f>ROUND(E12*H12,2)</f>
        <v>0</v>
      </c>
      <c r="J12" s="157"/>
      <c r="K12" s="157">
        <f>ROUND(E12*J12,2)</f>
        <v>0</v>
      </c>
      <c r="L12" s="157">
        <v>21</v>
      </c>
      <c r="M12" s="157">
        <f>G12*(1+L12/100)</f>
        <v>0</v>
      </c>
      <c r="N12" s="148">
        <v>8.4999999999999995E-4</v>
      </c>
      <c r="O12" s="148">
        <f>ROUND(E12*N12,5)</f>
        <v>7.6499999999999999E-2</v>
      </c>
      <c r="P12" s="148">
        <v>0</v>
      </c>
      <c r="Q12" s="148">
        <f>ROUND(E12*P12,5)</f>
        <v>0</v>
      </c>
      <c r="R12" s="148"/>
      <c r="S12" s="148"/>
      <c r="T12" s="149">
        <v>6.0000000000000001E-3</v>
      </c>
      <c r="U12" s="148">
        <f>ROUND(E12*T12,2)</f>
        <v>0.54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103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>
        <v>4</v>
      </c>
      <c r="B13" s="141" t="s">
        <v>110</v>
      </c>
      <c r="C13" s="174" t="s">
        <v>111</v>
      </c>
      <c r="D13" s="148" t="s">
        <v>102</v>
      </c>
      <c r="E13" s="153">
        <v>45</v>
      </c>
      <c r="F13" s="156">
        <f>H13+J13</f>
        <v>0</v>
      </c>
      <c r="G13" s="157">
        <f>ROUND(E13*F13,2)</f>
        <v>0</v>
      </c>
      <c r="H13" s="157"/>
      <c r="I13" s="157">
        <f>ROUND(E13*H13,2)</f>
        <v>0</v>
      </c>
      <c r="J13" s="157"/>
      <c r="K13" s="157">
        <f>ROUND(E13*J13,2)</f>
        <v>0</v>
      </c>
      <c r="L13" s="157">
        <v>21</v>
      </c>
      <c r="M13" s="157">
        <f>G13*(1+L13/100)</f>
        <v>0</v>
      </c>
      <c r="N13" s="148">
        <v>0</v>
      </c>
      <c r="O13" s="148">
        <f>ROUND(E13*N13,5)</f>
        <v>0</v>
      </c>
      <c r="P13" s="148">
        <v>0</v>
      </c>
      <c r="Q13" s="148">
        <f>ROUND(E13*P13,5)</f>
        <v>0</v>
      </c>
      <c r="R13" s="148"/>
      <c r="S13" s="148"/>
      <c r="T13" s="149">
        <v>0.10199999999999999</v>
      </c>
      <c r="U13" s="148">
        <f>ROUND(E13*T13,2)</f>
        <v>4.59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103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x14ac:dyDescent="0.2">
      <c r="A14" s="142" t="s">
        <v>98</v>
      </c>
      <c r="B14" s="142" t="s">
        <v>57</v>
      </c>
      <c r="C14" s="176" t="s">
        <v>58</v>
      </c>
      <c r="D14" s="151"/>
      <c r="E14" s="155"/>
      <c r="F14" s="158"/>
      <c r="G14" s="158">
        <f>SUMIF(AE15:AE20,"&lt;&gt;NOR",G15:G20)</f>
        <v>0</v>
      </c>
      <c r="H14" s="158"/>
      <c r="I14" s="158">
        <f>SUM(I15:I20)</f>
        <v>0</v>
      </c>
      <c r="J14" s="158"/>
      <c r="K14" s="158">
        <f>SUM(K15:K20)</f>
        <v>0</v>
      </c>
      <c r="L14" s="158"/>
      <c r="M14" s="158">
        <f>SUM(M15:M20)</f>
        <v>0</v>
      </c>
      <c r="N14" s="151"/>
      <c r="O14" s="151">
        <f>SUM(O15:O20)</f>
        <v>0</v>
      </c>
      <c r="P14" s="151"/>
      <c r="Q14" s="151">
        <f>SUM(Q15:Q20)</f>
        <v>0</v>
      </c>
      <c r="R14" s="151"/>
      <c r="S14" s="151"/>
      <c r="T14" s="152"/>
      <c r="U14" s="151">
        <f>SUM(U15:U20)</f>
        <v>0.24000000000000002</v>
      </c>
      <c r="AE14" t="s">
        <v>99</v>
      </c>
    </row>
    <row r="15" spans="1:60" outlineLevel="1" x14ac:dyDescent="0.2">
      <c r="A15" s="141">
        <v>5</v>
      </c>
      <c r="B15" s="141" t="s">
        <v>112</v>
      </c>
      <c r="C15" s="174" t="s">
        <v>113</v>
      </c>
      <c r="D15" s="148" t="s">
        <v>114</v>
      </c>
      <c r="E15" s="153">
        <v>0.15</v>
      </c>
      <c r="F15" s="156">
        <f t="shared" ref="F15:F20" si="0">H15+J15</f>
        <v>0</v>
      </c>
      <c r="G15" s="157">
        <f t="shared" ref="G15:G20" si="1">ROUND(E15*F15,2)</f>
        <v>0</v>
      </c>
      <c r="H15" s="157"/>
      <c r="I15" s="157">
        <f t="shared" ref="I15:I20" si="2">ROUND(E15*H15,2)</f>
        <v>0</v>
      </c>
      <c r="J15" s="157"/>
      <c r="K15" s="157">
        <f t="shared" ref="K15:K20" si="3">ROUND(E15*J15,2)</f>
        <v>0</v>
      </c>
      <c r="L15" s="157">
        <v>21</v>
      </c>
      <c r="M15" s="157">
        <f t="shared" ref="M15:M20" si="4">G15*(1+L15/100)</f>
        <v>0</v>
      </c>
      <c r="N15" s="148">
        <v>0</v>
      </c>
      <c r="O15" s="148">
        <f t="shared" ref="O15:O20" si="5">ROUND(E15*N15,5)</f>
        <v>0</v>
      </c>
      <c r="P15" s="148">
        <v>0</v>
      </c>
      <c r="Q15" s="148">
        <f t="shared" ref="Q15:Q20" si="6">ROUND(E15*P15,5)</f>
        <v>0</v>
      </c>
      <c r="R15" s="148"/>
      <c r="S15" s="148"/>
      <c r="T15" s="149">
        <v>0.49</v>
      </c>
      <c r="U15" s="148">
        <f t="shared" ref="U15:U20" si="7">ROUND(E15*T15,2)</f>
        <v>7.0000000000000007E-2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103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>
        <v>6</v>
      </c>
      <c r="B16" s="141" t="s">
        <v>115</v>
      </c>
      <c r="C16" s="174" t="s">
        <v>116</v>
      </c>
      <c r="D16" s="148" t="s">
        <v>114</v>
      </c>
      <c r="E16" s="153">
        <v>0.9</v>
      </c>
      <c r="F16" s="156">
        <f t="shared" si="0"/>
        <v>0</v>
      </c>
      <c r="G16" s="157">
        <f t="shared" si="1"/>
        <v>0</v>
      </c>
      <c r="H16" s="157"/>
      <c r="I16" s="157">
        <f t="shared" si="2"/>
        <v>0</v>
      </c>
      <c r="J16" s="157"/>
      <c r="K16" s="157">
        <f t="shared" si="3"/>
        <v>0</v>
      </c>
      <c r="L16" s="157">
        <v>21</v>
      </c>
      <c r="M16" s="157">
        <f t="shared" si="4"/>
        <v>0</v>
      </c>
      <c r="N16" s="148">
        <v>0</v>
      </c>
      <c r="O16" s="148">
        <f t="shared" si="5"/>
        <v>0</v>
      </c>
      <c r="P16" s="148">
        <v>0</v>
      </c>
      <c r="Q16" s="148">
        <f t="shared" si="6"/>
        <v>0</v>
      </c>
      <c r="R16" s="148"/>
      <c r="S16" s="148"/>
      <c r="T16" s="149">
        <v>0</v>
      </c>
      <c r="U16" s="148">
        <f t="shared" si="7"/>
        <v>0</v>
      </c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103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ht="22.5" outlineLevel="1" x14ac:dyDescent="0.2">
      <c r="A17" s="141">
        <v>7</v>
      </c>
      <c r="B17" s="141" t="s">
        <v>117</v>
      </c>
      <c r="C17" s="174" t="s">
        <v>118</v>
      </c>
      <c r="D17" s="148" t="s">
        <v>114</v>
      </c>
      <c r="E17" s="153">
        <v>0.1</v>
      </c>
      <c r="F17" s="156">
        <f t="shared" si="0"/>
        <v>0</v>
      </c>
      <c r="G17" s="157">
        <f t="shared" si="1"/>
        <v>0</v>
      </c>
      <c r="H17" s="157"/>
      <c r="I17" s="157">
        <f t="shared" si="2"/>
        <v>0</v>
      </c>
      <c r="J17" s="157"/>
      <c r="K17" s="157">
        <f t="shared" si="3"/>
        <v>0</v>
      </c>
      <c r="L17" s="157">
        <v>21</v>
      </c>
      <c r="M17" s="157">
        <f t="shared" si="4"/>
        <v>0</v>
      </c>
      <c r="N17" s="148">
        <v>0</v>
      </c>
      <c r="O17" s="148">
        <f t="shared" si="5"/>
        <v>0</v>
      </c>
      <c r="P17" s="148">
        <v>0</v>
      </c>
      <c r="Q17" s="148">
        <f t="shared" si="6"/>
        <v>0</v>
      </c>
      <c r="R17" s="148"/>
      <c r="S17" s="148"/>
      <c r="T17" s="149">
        <v>0</v>
      </c>
      <c r="U17" s="148">
        <f t="shared" si="7"/>
        <v>0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103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22.5" outlineLevel="1" x14ac:dyDescent="0.2">
      <c r="A18" s="141">
        <v>8</v>
      </c>
      <c r="B18" s="141" t="s">
        <v>119</v>
      </c>
      <c r="C18" s="174" t="s">
        <v>120</v>
      </c>
      <c r="D18" s="148" t="s">
        <v>114</v>
      </c>
      <c r="E18" s="153">
        <v>0.05</v>
      </c>
      <c r="F18" s="156">
        <f t="shared" si="0"/>
        <v>0</v>
      </c>
      <c r="G18" s="157">
        <f t="shared" si="1"/>
        <v>0</v>
      </c>
      <c r="H18" s="157"/>
      <c r="I18" s="157">
        <f t="shared" si="2"/>
        <v>0</v>
      </c>
      <c r="J18" s="157"/>
      <c r="K18" s="157">
        <f t="shared" si="3"/>
        <v>0</v>
      </c>
      <c r="L18" s="157">
        <v>21</v>
      </c>
      <c r="M18" s="157">
        <f t="shared" si="4"/>
        <v>0</v>
      </c>
      <c r="N18" s="148">
        <v>0</v>
      </c>
      <c r="O18" s="148">
        <f t="shared" si="5"/>
        <v>0</v>
      </c>
      <c r="P18" s="148">
        <v>0</v>
      </c>
      <c r="Q18" s="148">
        <f t="shared" si="6"/>
        <v>0</v>
      </c>
      <c r="R18" s="148"/>
      <c r="S18" s="148"/>
      <c r="T18" s="149">
        <v>0</v>
      </c>
      <c r="U18" s="148">
        <f t="shared" si="7"/>
        <v>0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103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>
        <v>9</v>
      </c>
      <c r="B19" s="141" t="s">
        <v>121</v>
      </c>
      <c r="C19" s="174" t="s">
        <v>122</v>
      </c>
      <c r="D19" s="148" t="s">
        <v>114</v>
      </c>
      <c r="E19" s="153">
        <v>0.15</v>
      </c>
      <c r="F19" s="156">
        <f t="shared" si="0"/>
        <v>0</v>
      </c>
      <c r="G19" s="157">
        <f t="shared" si="1"/>
        <v>0</v>
      </c>
      <c r="H19" s="157"/>
      <c r="I19" s="157">
        <f t="shared" si="2"/>
        <v>0</v>
      </c>
      <c r="J19" s="157"/>
      <c r="K19" s="157">
        <f t="shared" si="3"/>
        <v>0</v>
      </c>
      <c r="L19" s="157">
        <v>21</v>
      </c>
      <c r="M19" s="157">
        <f t="shared" si="4"/>
        <v>0</v>
      </c>
      <c r="N19" s="148">
        <v>0</v>
      </c>
      <c r="O19" s="148">
        <f t="shared" si="5"/>
        <v>0</v>
      </c>
      <c r="P19" s="148">
        <v>0</v>
      </c>
      <c r="Q19" s="148">
        <f t="shared" si="6"/>
        <v>0</v>
      </c>
      <c r="R19" s="148"/>
      <c r="S19" s="148"/>
      <c r="T19" s="149">
        <v>0.94199999999999995</v>
      </c>
      <c r="U19" s="148">
        <f t="shared" si="7"/>
        <v>0.14000000000000001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103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>
        <v>10</v>
      </c>
      <c r="B20" s="141" t="s">
        <v>123</v>
      </c>
      <c r="C20" s="174" t="s">
        <v>124</v>
      </c>
      <c r="D20" s="148" t="s">
        <v>114</v>
      </c>
      <c r="E20" s="153">
        <v>0.3</v>
      </c>
      <c r="F20" s="156">
        <f t="shared" si="0"/>
        <v>0</v>
      </c>
      <c r="G20" s="157">
        <f t="shared" si="1"/>
        <v>0</v>
      </c>
      <c r="H20" s="157"/>
      <c r="I20" s="157">
        <f t="shared" si="2"/>
        <v>0</v>
      </c>
      <c r="J20" s="157"/>
      <c r="K20" s="157">
        <f t="shared" si="3"/>
        <v>0</v>
      </c>
      <c r="L20" s="157">
        <v>21</v>
      </c>
      <c r="M20" s="157">
        <f t="shared" si="4"/>
        <v>0</v>
      </c>
      <c r="N20" s="148">
        <v>0</v>
      </c>
      <c r="O20" s="148">
        <f t="shared" si="5"/>
        <v>0</v>
      </c>
      <c r="P20" s="148">
        <v>0</v>
      </c>
      <c r="Q20" s="148">
        <f t="shared" si="6"/>
        <v>0</v>
      </c>
      <c r="R20" s="148"/>
      <c r="S20" s="148"/>
      <c r="T20" s="149">
        <v>0.105</v>
      </c>
      <c r="U20" s="148">
        <f t="shared" si="7"/>
        <v>0.03</v>
      </c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103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x14ac:dyDescent="0.2">
      <c r="A21" s="142" t="s">
        <v>98</v>
      </c>
      <c r="B21" s="142" t="s">
        <v>59</v>
      </c>
      <c r="C21" s="176" t="s">
        <v>60</v>
      </c>
      <c r="D21" s="151"/>
      <c r="E21" s="155"/>
      <c r="F21" s="158"/>
      <c r="G21" s="158">
        <f>SUMIF(AE22:AE22,"&lt;&gt;NOR",G22:G22)</f>
        <v>0</v>
      </c>
      <c r="H21" s="158"/>
      <c r="I21" s="158">
        <f>SUM(I22:I22)</f>
        <v>0</v>
      </c>
      <c r="J21" s="158"/>
      <c r="K21" s="158">
        <f>SUM(K22:K22)</f>
        <v>0</v>
      </c>
      <c r="L21" s="158"/>
      <c r="M21" s="158">
        <f>SUM(M22:M22)</f>
        <v>0</v>
      </c>
      <c r="N21" s="151"/>
      <c r="O21" s="151">
        <f>SUM(O22:O22)</f>
        <v>1.3259999999999999E-2</v>
      </c>
      <c r="P21" s="151"/>
      <c r="Q21" s="151">
        <f>SUM(Q22:Q22)</f>
        <v>0</v>
      </c>
      <c r="R21" s="151"/>
      <c r="S21" s="151"/>
      <c r="T21" s="152"/>
      <c r="U21" s="151">
        <f>SUM(U22:U22)</f>
        <v>5.52</v>
      </c>
      <c r="AE21" t="s">
        <v>99</v>
      </c>
    </row>
    <row r="22" spans="1:60" outlineLevel="1" x14ac:dyDescent="0.2">
      <c r="A22" s="141">
        <v>11</v>
      </c>
      <c r="B22" s="141" t="s">
        <v>125</v>
      </c>
      <c r="C22" s="174" t="s">
        <v>126</v>
      </c>
      <c r="D22" s="148" t="s">
        <v>127</v>
      </c>
      <c r="E22" s="153">
        <v>3</v>
      </c>
      <c r="F22" s="156">
        <f>H22+J22</f>
        <v>0</v>
      </c>
      <c r="G22" s="157">
        <f>ROUND(E22*F22,2)</f>
        <v>0</v>
      </c>
      <c r="H22" s="157"/>
      <c r="I22" s="157">
        <f>ROUND(E22*H22,2)</f>
        <v>0</v>
      </c>
      <c r="J22" s="157"/>
      <c r="K22" s="157">
        <f>ROUND(E22*J22,2)</f>
        <v>0</v>
      </c>
      <c r="L22" s="157">
        <v>21</v>
      </c>
      <c r="M22" s="157">
        <f>G22*(1+L22/100)</f>
        <v>0</v>
      </c>
      <c r="N22" s="148">
        <v>4.4200000000000003E-3</v>
      </c>
      <c r="O22" s="148">
        <f>ROUND(E22*N22,5)</f>
        <v>1.3259999999999999E-2</v>
      </c>
      <c r="P22" s="148">
        <v>0</v>
      </c>
      <c r="Q22" s="148">
        <f>ROUND(E22*P22,5)</f>
        <v>0</v>
      </c>
      <c r="R22" s="148"/>
      <c r="S22" s="148"/>
      <c r="T22" s="149">
        <v>1.84</v>
      </c>
      <c r="U22" s="148">
        <f>ROUND(E22*T22,2)</f>
        <v>5.52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103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x14ac:dyDescent="0.2">
      <c r="A23" s="142" t="s">
        <v>98</v>
      </c>
      <c r="B23" s="142" t="s">
        <v>61</v>
      </c>
      <c r="C23" s="176" t="s">
        <v>62</v>
      </c>
      <c r="D23" s="151"/>
      <c r="E23" s="155"/>
      <c r="F23" s="158"/>
      <c r="G23" s="158">
        <f>SUMIF(AE24:AE46,"&lt;&gt;NOR",G24:G46)</f>
        <v>0</v>
      </c>
      <c r="H23" s="158"/>
      <c r="I23" s="158">
        <f>SUM(I24:I46)</f>
        <v>0</v>
      </c>
      <c r="J23" s="158"/>
      <c r="K23" s="158">
        <f>SUM(K24:K46)</f>
        <v>0</v>
      </c>
      <c r="L23" s="158"/>
      <c r="M23" s="158">
        <f>SUM(M24:M46)</f>
        <v>0</v>
      </c>
      <c r="N23" s="151"/>
      <c r="O23" s="151">
        <f>SUM(O24:O46)</f>
        <v>1.6574999999999995</v>
      </c>
      <c r="P23" s="151"/>
      <c r="Q23" s="151">
        <f>SUM(Q24:Q46)</f>
        <v>0.54225000000000001</v>
      </c>
      <c r="R23" s="151"/>
      <c r="S23" s="151"/>
      <c r="T23" s="152"/>
      <c r="U23" s="151">
        <f>SUM(U24:U46)</f>
        <v>505.41</v>
      </c>
      <c r="AE23" t="s">
        <v>99</v>
      </c>
    </row>
    <row r="24" spans="1:60" ht="22.5" outlineLevel="1" x14ac:dyDescent="0.2">
      <c r="A24" s="141">
        <v>12</v>
      </c>
      <c r="B24" s="141" t="s">
        <v>128</v>
      </c>
      <c r="C24" s="174" t="s">
        <v>129</v>
      </c>
      <c r="D24" s="148" t="s">
        <v>102</v>
      </c>
      <c r="E24" s="153">
        <v>38.731999999999999</v>
      </c>
      <c r="F24" s="156">
        <f>H24+J24</f>
        <v>0</v>
      </c>
      <c r="G24" s="157">
        <f>ROUND(E24*F24,2)</f>
        <v>0</v>
      </c>
      <c r="H24" s="157"/>
      <c r="I24" s="157">
        <f>ROUND(E24*H24,2)</f>
        <v>0</v>
      </c>
      <c r="J24" s="157"/>
      <c r="K24" s="157">
        <f>ROUND(E24*J24,2)</f>
        <v>0</v>
      </c>
      <c r="L24" s="157">
        <v>21</v>
      </c>
      <c r="M24" s="157">
        <f>G24*(1+L24/100)</f>
        <v>0</v>
      </c>
      <c r="N24" s="148">
        <v>5.1599999999999997E-3</v>
      </c>
      <c r="O24" s="148">
        <f>ROUND(E24*N24,5)</f>
        <v>0.19986000000000001</v>
      </c>
      <c r="P24" s="148">
        <v>1.4E-2</v>
      </c>
      <c r="Q24" s="148">
        <f>ROUND(E24*P24,5)</f>
        <v>0.54225000000000001</v>
      </c>
      <c r="R24" s="148"/>
      <c r="S24" s="148"/>
      <c r="T24" s="149">
        <v>0.40333000000000002</v>
      </c>
      <c r="U24" s="148">
        <f>ROUND(E24*T24,2)</f>
        <v>15.62</v>
      </c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103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/>
      <c r="B25" s="141"/>
      <c r="C25" s="234" t="s">
        <v>130</v>
      </c>
      <c r="D25" s="235"/>
      <c r="E25" s="236"/>
      <c r="F25" s="237"/>
      <c r="G25" s="238"/>
      <c r="H25" s="157"/>
      <c r="I25" s="157"/>
      <c r="J25" s="157"/>
      <c r="K25" s="157"/>
      <c r="L25" s="157"/>
      <c r="M25" s="157"/>
      <c r="N25" s="148"/>
      <c r="O25" s="148"/>
      <c r="P25" s="148"/>
      <c r="Q25" s="148"/>
      <c r="R25" s="148"/>
      <c r="S25" s="148"/>
      <c r="T25" s="149"/>
      <c r="U25" s="148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131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3" t="str">
        <f>C25</f>
        <v>Předpokládaný rozsah 10% z celkové plochy stávající živičné krytiny</v>
      </c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41"/>
      <c r="B26" s="141"/>
      <c r="C26" s="175" t="s">
        <v>132</v>
      </c>
      <c r="D26" s="150"/>
      <c r="E26" s="154">
        <v>38.731999999999999</v>
      </c>
      <c r="F26" s="157"/>
      <c r="G26" s="157"/>
      <c r="H26" s="157"/>
      <c r="I26" s="157"/>
      <c r="J26" s="157"/>
      <c r="K26" s="157"/>
      <c r="L26" s="157"/>
      <c r="M26" s="157"/>
      <c r="N26" s="148"/>
      <c r="O26" s="148"/>
      <c r="P26" s="148"/>
      <c r="Q26" s="148"/>
      <c r="R26" s="148"/>
      <c r="S26" s="148"/>
      <c r="T26" s="149"/>
      <c r="U26" s="148"/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105</v>
      </c>
      <c r="AF26" s="140">
        <v>0</v>
      </c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22.5" outlineLevel="1" x14ac:dyDescent="0.2">
      <c r="A27" s="141">
        <v>13</v>
      </c>
      <c r="B27" s="141" t="s">
        <v>133</v>
      </c>
      <c r="C27" s="174" t="s">
        <v>134</v>
      </c>
      <c r="D27" s="148" t="s">
        <v>102</v>
      </c>
      <c r="E27" s="153">
        <v>440.46</v>
      </c>
      <c r="F27" s="156">
        <f>H27+J27</f>
        <v>0</v>
      </c>
      <c r="G27" s="157">
        <f>ROUND(E27*F27,2)</f>
        <v>0</v>
      </c>
      <c r="H27" s="157"/>
      <c r="I27" s="157">
        <f>ROUND(E27*H27,2)</f>
        <v>0</v>
      </c>
      <c r="J27" s="157"/>
      <c r="K27" s="157">
        <f>ROUND(E27*J27,2)</f>
        <v>0</v>
      </c>
      <c r="L27" s="157">
        <v>21</v>
      </c>
      <c r="M27" s="157">
        <f>G27*(1+L27/100)</f>
        <v>0</v>
      </c>
      <c r="N27" s="148">
        <v>2.2000000000000001E-3</v>
      </c>
      <c r="O27" s="148">
        <f>ROUND(E27*N27,5)</f>
        <v>0.96901000000000004</v>
      </c>
      <c r="P27" s="148">
        <v>0</v>
      </c>
      <c r="Q27" s="148">
        <f>ROUND(E27*P27,5)</f>
        <v>0</v>
      </c>
      <c r="R27" s="148"/>
      <c r="S27" s="148"/>
      <c r="T27" s="149">
        <v>0.84799999999999998</v>
      </c>
      <c r="U27" s="148">
        <f>ROUND(E27*T27,2)</f>
        <v>373.51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103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41"/>
      <c r="B28" s="141"/>
      <c r="C28" s="234" t="s">
        <v>135</v>
      </c>
      <c r="D28" s="235"/>
      <c r="E28" s="236"/>
      <c r="F28" s="237"/>
      <c r="G28" s="238"/>
      <c r="H28" s="157"/>
      <c r="I28" s="157"/>
      <c r="J28" s="157"/>
      <c r="K28" s="157"/>
      <c r="L28" s="157"/>
      <c r="M28" s="157"/>
      <c r="N28" s="148"/>
      <c r="O28" s="148"/>
      <c r="P28" s="148"/>
      <c r="Q28" s="148"/>
      <c r="R28" s="148"/>
      <c r="S28" s="148"/>
      <c r="T28" s="149"/>
      <c r="U28" s="148"/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131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3" t="str">
        <f>C28</f>
        <v>Střešní fólie určená pro mechanické kotvení s odolností proti slunečnímu záření. Barva světle šedá.</v>
      </c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141"/>
      <c r="B29" s="141"/>
      <c r="C29" s="234" t="s">
        <v>136</v>
      </c>
      <c r="D29" s="235"/>
      <c r="E29" s="236"/>
      <c r="F29" s="237"/>
      <c r="G29" s="238"/>
      <c r="H29" s="157"/>
      <c r="I29" s="157"/>
      <c r="J29" s="157"/>
      <c r="K29" s="157"/>
      <c r="L29" s="157"/>
      <c r="M29" s="157"/>
      <c r="N29" s="148"/>
      <c r="O29" s="148"/>
      <c r="P29" s="148"/>
      <c r="Q29" s="148"/>
      <c r="R29" s="148"/>
      <c r="S29" s="148"/>
      <c r="T29" s="149"/>
      <c r="U29" s="148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131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3" t="str">
        <f>C29</f>
        <v>Souvrství střešního pláště musí být atestováno na požární odolnost s klasifikací BROOF t3 !!!</v>
      </c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1"/>
      <c r="C30" s="175" t="s">
        <v>137</v>
      </c>
      <c r="D30" s="150"/>
      <c r="E30" s="154">
        <v>387.32</v>
      </c>
      <c r="F30" s="157"/>
      <c r="G30" s="157"/>
      <c r="H30" s="157"/>
      <c r="I30" s="157"/>
      <c r="J30" s="157"/>
      <c r="K30" s="157"/>
      <c r="L30" s="157"/>
      <c r="M30" s="157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105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1"/>
      <c r="C31" s="175" t="s">
        <v>138</v>
      </c>
      <c r="D31" s="150"/>
      <c r="E31" s="154">
        <v>42.1</v>
      </c>
      <c r="F31" s="157"/>
      <c r="G31" s="157"/>
      <c r="H31" s="157"/>
      <c r="I31" s="157"/>
      <c r="J31" s="157"/>
      <c r="K31" s="157"/>
      <c r="L31" s="157"/>
      <c r="M31" s="157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105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/>
      <c r="B32" s="141"/>
      <c r="C32" s="175" t="s">
        <v>139</v>
      </c>
      <c r="D32" s="150"/>
      <c r="E32" s="154">
        <v>11.04</v>
      </c>
      <c r="F32" s="157"/>
      <c r="G32" s="157"/>
      <c r="H32" s="157"/>
      <c r="I32" s="157"/>
      <c r="J32" s="157"/>
      <c r="K32" s="157"/>
      <c r="L32" s="157"/>
      <c r="M32" s="157"/>
      <c r="N32" s="148"/>
      <c r="O32" s="148"/>
      <c r="P32" s="148"/>
      <c r="Q32" s="148"/>
      <c r="R32" s="148"/>
      <c r="S32" s="148"/>
      <c r="T32" s="149"/>
      <c r="U32" s="148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105</v>
      </c>
      <c r="AF32" s="140">
        <v>0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1" x14ac:dyDescent="0.2">
      <c r="A33" s="141">
        <v>14</v>
      </c>
      <c r="B33" s="141" t="s">
        <v>140</v>
      </c>
      <c r="C33" s="174" t="s">
        <v>141</v>
      </c>
      <c r="D33" s="148" t="s">
        <v>102</v>
      </c>
      <c r="E33" s="153">
        <v>440.46</v>
      </c>
      <c r="F33" s="156">
        <f>H33+J33</f>
        <v>0</v>
      </c>
      <c r="G33" s="157">
        <f>ROUND(E33*F33,2)</f>
        <v>0</v>
      </c>
      <c r="H33" s="157"/>
      <c r="I33" s="157">
        <f>ROUND(E33*H33,2)</f>
        <v>0</v>
      </c>
      <c r="J33" s="157"/>
      <c r="K33" s="157">
        <f>ROUND(E33*J33,2)</f>
        <v>0</v>
      </c>
      <c r="L33" s="157">
        <v>21</v>
      </c>
      <c r="M33" s="157">
        <f>G33*(1+L33/100)</f>
        <v>0</v>
      </c>
      <c r="N33" s="148">
        <v>3.2000000000000003E-4</v>
      </c>
      <c r="O33" s="148">
        <f>ROUND(E33*N33,5)</f>
        <v>0.14094999999999999</v>
      </c>
      <c r="P33" s="148">
        <v>0</v>
      </c>
      <c r="Q33" s="148">
        <f>ROUND(E33*P33,5)</f>
        <v>0</v>
      </c>
      <c r="R33" s="148"/>
      <c r="S33" s="148"/>
      <c r="T33" s="149">
        <v>0.1</v>
      </c>
      <c r="U33" s="148">
        <f>ROUND(E33*T33,2)</f>
        <v>44.05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103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/>
      <c r="B34" s="141"/>
      <c r="C34" s="234" t="s">
        <v>142</v>
      </c>
      <c r="D34" s="235"/>
      <c r="E34" s="236"/>
      <c r="F34" s="237"/>
      <c r="G34" s="238"/>
      <c r="H34" s="157"/>
      <c r="I34" s="157"/>
      <c r="J34" s="157"/>
      <c r="K34" s="157"/>
      <c r="L34" s="157"/>
      <c r="M34" s="157"/>
      <c r="N34" s="148"/>
      <c r="O34" s="148"/>
      <c r="P34" s="148"/>
      <c r="Q34" s="148"/>
      <c r="R34" s="148"/>
      <c r="S34" s="148"/>
      <c r="T34" s="149"/>
      <c r="U34" s="148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131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3" t="str">
        <f>C34</f>
        <v>Vytvoření separační vrstvy z netkané textilie ze skelného vlákna. Hmotnost 120 g/m2</v>
      </c>
      <c r="BB34" s="140"/>
      <c r="BC34" s="140"/>
      <c r="BD34" s="140"/>
      <c r="BE34" s="140"/>
      <c r="BF34" s="140"/>
      <c r="BG34" s="140"/>
      <c r="BH34" s="140"/>
    </row>
    <row r="35" spans="1:60" ht="22.5" outlineLevel="1" x14ac:dyDescent="0.2">
      <c r="A35" s="141">
        <v>15</v>
      </c>
      <c r="B35" s="141" t="s">
        <v>143</v>
      </c>
      <c r="C35" s="174" t="s">
        <v>144</v>
      </c>
      <c r="D35" s="148" t="s">
        <v>145</v>
      </c>
      <c r="E35" s="153">
        <v>102.6</v>
      </c>
      <c r="F35" s="156">
        <f>H35+J35</f>
        <v>0</v>
      </c>
      <c r="G35" s="157">
        <f>ROUND(E35*F35,2)</f>
        <v>0</v>
      </c>
      <c r="H35" s="157"/>
      <c r="I35" s="157">
        <f>ROUND(E35*H35,2)</f>
        <v>0</v>
      </c>
      <c r="J35" s="157"/>
      <c r="K35" s="157">
        <f>ROUND(E35*J35,2)</f>
        <v>0</v>
      </c>
      <c r="L35" s="157">
        <v>21</v>
      </c>
      <c r="M35" s="157">
        <f>G35*(1+L35/100)</f>
        <v>0</v>
      </c>
      <c r="N35" s="148">
        <v>7.6000000000000004E-4</v>
      </c>
      <c r="O35" s="148">
        <f>ROUND(E35*N35,5)</f>
        <v>7.7979999999999994E-2</v>
      </c>
      <c r="P35" s="148">
        <v>0</v>
      </c>
      <c r="Q35" s="148">
        <f>ROUND(E35*P35,5)</f>
        <v>0</v>
      </c>
      <c r="R35" s="148"/>
      <c r="S35" s="148"/>
      <c r="T35" s="149">
        <v>0.189</v>
      </c>
      <c r="U35" s="148">
        <f>ROUND(E35*T35,2)</f>
        <v>19.39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103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/>
      <c r="B36" s="141"/>
      <c r="C36" s="175" t="s">
        <v>146</v>
      </c>
      <c r="D36" s="150"/>
      <c r="E36" s="154">
        <v>102.6</v>
      </c>
      <c r="F36" s="157"/>
      <c r="G36" s="157"/>
      <c r="H36" s="157"/>
      <c r="I36" s="157"/>
      <c r="J36" s="157"/>
      <c r="K36" s="157"/>
      <c r="L36" s="157"/>
      <c r="M36" s="157"/>
      <c r="N36" s="148"/>
      <c r="O36" s="148"/>
      <c r="P36" s="148"/>
      <c r="Q36" s="148"/>
      <c r="R36" s="148"/>
      <c r="S36" s="148"/>
      <c r="T36" s="149"/>
      <c r="U36" s="148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105</v>
      </c>
      <c r="AF36" s="140">
        <v>0</v>
      </c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ht="22.5" outlineLevel="1" x14ac:dyDescent="0.2">
      <c r="A37" s="141">
        <v>16</v>
      </c>
      <c r="B37" s="141" t="s">
        <v>147</v>
      </c>
      <c r="C37" s="174" t="s">
        <v>148</v>
      </c>
      <c r="D37" s="148" t="s">
        <v>145</v>
      </c>
      <c r="E37" s="153">
        <v>60.5</v>
      </c>
      <c r="F37" s="156">
        <f>H37+J37</f>
        <v>0</v>
      </c>
      <c r="G37" s="157">
        <f>ROUND(E37*F37,2)</f>
        <v>0</v>
      </c>
      <c r="H37" s="157"/>
      <c r="I37" s="157">
        <f>ROUND(E37*H37,2)</f>
        <v>0</v>
      </c>
      <c r="J37" s="157"/>
      <c r="K37" s="157">
        <f>ROUND(E37*J37,2)</f>
        <v>0</v>
      </c>
      <c r="L37" s="157">
        <v>21</v>
      </c>
      <c r="M37" s="157">
        <f>G37*(1+L37/100)</f>
        <v>0</v>
      </c>
      <c r="N37" s="148">
        <v>7.6000000000000004E-4</v>
      </c>
      <c r="O37" s="148">
        <f>ROUND(E37*N37,5)</f>
        <v>4.598E-2</v>
      </c>
      <c r="P37" s="148">
        <v>0</v>
      </c>
      <c r="Q37" s="148">
        <f>ROUND(E37*P37,5)</f>
        <v>0</v>
      </c>
      <c r="R37" s="148"/>
      <c r="S37" s="148"/>
      <c r="T37" s="149">
        <v>0.189</v>
      </c>
      <c r="U37" s="148">
        <f>ROUND(E37*T37,2)</f>
        <v>11.43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103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/>
      <c r="B38" s="141"/>
      <c r="C38" s="175" t="s">
        <v>149</v>
      </c>
      <c r="D38" s="150"/>
      <c r="E38" s="154">
        <v>60.5</v>
      </c>
      <c r="F38" s="157"/>
      <c r="G38" s="157"/>
      <c r="H38" s="157"/>
      <c r="I38" s="157"/>
      <c r="J38" s="157"/>
      <c r="K38" s="157"/>
      <c r="L38" s="157"/>
      <c r="M38" s="157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105</v>
      </c>
      <c r="AF38" s="140">
        <v>0</v>
      </c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ht="22.5" outlineLevel="1" x14ac:dyDescent="0.2">
      <c r="A39" s="141">
        <v>17</v>
      </c>
      <c r="B39" s="141" t="s">
        <v>150</v>
      </c>
      <c r="C39" s="174" t="s">
        <v>151</v>
      </c>
      <c r="D39" s="148" t="s">
        <v>145</v>
      </c>
      <c r="E39" s="153">
        <v>54.5</v>
      </c>
      <c r="F39" s="156">
        <f>H39+J39</f>
        <v>0</v>
      </c>
      <c r="G39" s="157">
        <f>ROUND(E39*F39,2)</f>
        <v>0</v>
      </c>
      <c r="H39" s="157"/>
      <c r="I39" s="157">
        <f>ROUND(E39*H39,2)</f>
        <v>0</v>
      </c>
      <c r="J39" s="157"/>
      <c r="K39" s="157">
        <f>ROUND(E39*J39,2)</f>
        <v>0</v>
      </c>
      <c r="L39" s="157">
        <v>21</v>
      </c>
      <c r="M39" s="157">
        <f>G39*(1+L39/100)</f>
        <v>0</v>
      </c>
      <c r="N39" s="148">
        <v>1.8400000000000001E-3</v>
      </c>
      <c r="O39" s="148">
        <f>ROUND(E39*N39,5)</f>
        <v>0.10027999999999999</v>
      </c>
      <c r="P39" s="148">
        <v>0</v>
      </c>
      <c r="Q39" s="148">
        <f>ROUND(E39*P39,5)</f>
        <v>0</v>
      </c>
      <c r="R39" s="148"/>
      <c r="S39" s="148"/>
      <c r="T39" s="149">
        <v>0.252</v>
      </c>
      <c r="U39" s="148">
        <f>ROUND(E39*T39,2)</f>
        <v>13.73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103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/>
      <c r="B40" s="141"/>
      <c r="C40" s="175" t="s">
        <v>152</v>
      </c>
      <c r="D40" s="150"/>
      <c r="E40" s="154">
        <v>54.5</v>
      </c>
      <c r="F40" s="157"/>
      <c r="G40" s="157"/>
      <c r="H40" s="157"/>
      <c r="I40" s="157"/>
      <c r="J40" s="157"/>
      <c r="K40" s="157"/>
      <c r="L40" s="157"/>
      <c r="M40" s="157"/>
      <c r="N40" s="148"/>
      <c r="O40" s="148"/>
      <c r="P40" s="148"/>
      <c r="Q40" s="148"/>
      <c r="R40" s="148"/>
      <c r="S40" s="148"/>
      <c r="T40" s="149"/>
      <c r="U40" s="148"/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105</v>
      </c>
      <c r="AF40" s="140">
        <v>0</v>
      </c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ht="22.5" outlineLevel="1" x14ac:dyDescent="0.2">
      <c r="A41" s="141">
        <v>18</v>
      </c>
      <c r="B41" s="141" t="s">
        <v>153</v>
      </c>
      <c r="C41" s="174" t="s">
        <v>154</v>
      </c>
      <c r="D41" s="148" t="s">
        <v>145</v>
      </c>
      <c r="E41" s="153">
        <v>50.35</v>
      </c>
      <c r="F41" s="156">
        <f>H41+J41</f>
        <v>0</v>
      </c>
      <c r="G41" s="157">
        <f>ROUND(E41*F41,2)</f>
        <v>0</v>
      </c>
      <c r="H41" s="157"/>
      <c r="I41" s="157">
        <f>ROUND(E41*H41,2)</f>
        <v>0</v>
      </c>
      <c r="J41" s="157"/>
      <c r="K41" s="157">
        <f>ROUND(E41*J41,2)</f>
        <v>0</v>
      </c>
      <c r="L41" s="157">
        <v>21</v>
      </c>
      <c r="M41" s="157">
        <f>G41*(1+L41/100)</f>
        <v>0</v>
      </c>
      <c r="N41" s="148">
        <v>1.8400000000000001E-3</v>
      </c>
      <c r="O41" s="148">
        <f>ROUND(E41*N41,5)</f>
        <v>9.264E-2</v>
      </c>
      <c r="P41" s="148">
        <v>0</v>
      </c>
      <c r="Q41" s="148">
        <f>ROUND(E41*P41,5)</f>
        <v>0</v>
      </c>
      <c r="R41" s="148"/>
      <c r="S41" s="148"/>
      <c r="T41" s="149">
        <v>0.252</v>
      </c>
      <c r="U41" s="148">
        <f>ROUND(E41*T41,2)</f>
        <v>12.69</v>
      </c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103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/>
      <c r="B42" s="141"/>
      <c r="C42" s="175" t="s">
        <v>155</v>
      </c>
      <c r="D42" s="150"/>
      <c r="E42" s="154">
        <v>50.35</v>
      </c>
      <c r="F42" s="157"/>
      <c r="G42" s="157"/>
      <c r="H42" s="157"/>
      <c r="I42" s="157"/>
      <c r="J42" s="157"/>
      <c r="K42" s="157"/>
      <c r="L42" s="157"/>
      <c r="M42" s="157"/>
      <c r="N42" s="148"/>
      <c r="O42" s="148"/>
      <c r="P42" s="148"/>
      <c r="Q42" s="148"/>
      <c r="R42" s="148"/>
      <c r="S42" s="148"/>
      <c r="T42" s="149"/>
      <c r="U42" s="148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105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ht="22.5" outlineLevel="1" x14ac:dyDescent="0.2">
      <c r="A43" s="141">
        <v>19</v>
      </c>
      <c r="B43" s="141" t="s">
        <v>156</v>
      </c>
      <c r="C43" s="174" t="s">
        <v>157</v>
      </c>
      <c r="D43" s="148" t="s">
        <v>145</v>
      </c>
      <c r="E43" s="153">
        <v>50.35</v>
      </c>
      <c r="F43" s="156">
        <f>H43+J43</f>
        <v>0</v>
      </c>
      <c r="G43" s="157">
        <f>ROUND(E43*F43,2)</f>
        <v>0</v>
      </c>
      <c r="H43" s="157"/>
      <c r="I43" s="157">
        <f>ROUND(E43*H43,2)</f>
        <v>0</v>
      </c>
      <c r="J43" s="157"/>
      <c r="K43" s="157">
        <f>ROUND(E43*J43,2)</f>
        <v>0</v>
      </c>
      <c r="L43" s="157">
        <v>21</v>
      </c>
      <c r="M43" s="157">
        <f>G43*(1+L43/100)</f>
        <v>0</v>
      </c>
      <c r="N43" s="148">
        <v>5.8E-4</v>
      </c>
      <c r="O43" s="148">
        <f>ROUND(E43*N43,5)</f>
        <v>2.92E-2</v>
      </c>
      <c r="P43" s="148">
        <v>0</v>
      </c>
      <c r="Q43" s="148">
        <f>ROUND(E43*P43,5)</f>
        <v>0</v>
      </c>
      <c r="R43" s="148"/>
      <c r="S43" s="148"/>
      <c r="T43" s="149">
        <v>0.189</v>
      </c>
      <c r="U43" s="148">
        <f>ROUND(E43*T43,2)</f>
        <v>9.52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103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>
        <v>20</v>
      </c>
      <c r="B44" s="141" t="s">
        <v>158</v>
      </c>
      <c r="C44" s="174" t="s">
        <v>159</v>
      </c>
      <c r="D44" s="148" t="s">
        <v>127</v>
      </c>
      <c r="E44" s="153">
        <v>8</v>
      </c>
      <c r="F44" s="156">
        <f>H44+J44</f>
        <v>0</v>
      </c>
      <c r="G44" s="157">
        <f>ROUND(E44*F44,2)</f>
        <v>0</v>
      </c>
      <c r="H44" s="157"/>
      <c r="I44" s="157">
        <f>ROUND(E44*H44,2)</f>
        <v>0</v>
      </c>
      <c r="J44" s="157"/>
      <c r="K44" s="157">
        <f>ROUND(E44*J44,2)</f>
        <v>0</v>
      </c>
      <c r="L44" s="157">
        <v>21</v>
      </c>
      <c r="M44" s="157">
        <f>G44*(1+L44/100)</f>
        <v>0</v>
      </c>
      <c r="N44" s="148">
        <v>1E-4</v>
      </c>
      <c r="O44" s="148">
        <f>ROUND(E44*N44,5)</f>
        <v>8.0000000000000004E-4</v>
      </c>
      <c r="P44" s="148">
        <v>0</v>
      </c>
      <c r="Q44" s="148">
        <f>ROUND(E44*P44,5)</f>
        <v>0</v>
      </c>
      <c r="R44" s="148"/>
      <c r="S44" s="148"/>
      <c r="T44" s="149">
        <v>0.13</v>
      </c>
      <c r="U44" s="148">
        <f>ROUND(E44*T44,2)</f>
        <v>1.04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103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>
        <v>21</v>
      </c>
      <c r="B45" s="141" t="s">
        <v>160</v>
      </c>
      <c r="C45" s="174" t="s">
        <v>161</v>
      </c>
      <c r="D45" s="148" t="s">
        <v>127</v>
      </c>
      <c r="E45" s="153">
        <v>8</v>
      </c>
      <c r="F45" s="156">
        <f>H45+J45</f>
        <v>0</v>
      </c>
      <c r="G45" s="157">
        <f>ROUND(E45*F45,2)</f>
        <v>0</v>
      </c>
      <c r="H45" s="157"/>
      <c r="I45" s="157">
        <f>ROUND(E45*H45,2)</f>
        <v>0</v>
      </c>
      <c r="J45" s="157"/>
      <c r="K45" s="157">
        <f>ROUND(E45*J45,2)</f>
        <v>0</v>
      </c>
      <c r="L45" s="157">
        <v>21</v>
      </c>
      <c r="M45" s="157">
        <f>G45*(1+L45/100)</f>
        <v>0</v>
      </c>
      <c r="N45" s="148">
        <v>1E-4</v>
      </c>
      <c r="O45" s="148">
        <f>ROUND(E45*N45,5)</f>
        <v>8.0000000000000004E-4</v>
      </c>
      <c r="P45" s="148">
        <v>0</v>
      </c>
      <c r="Q45" s="148">
        <f>ROUND(E45*P45,5)</f>
        <v>0</v>
      </c>
      <c r="R45" s="148"/>
      <c r="S45" s="148"/>
      <c r="T45" s="149">
        <v>0.13</v>
      </c>
      <c r="U45" s="148">
        <f>ROUND(E45*T45,2)</f>
        <v>1.04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103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>
        <v>22</v>
      </c>
      <c r="B46" s="141" t="s">
        <v>162</v>
      </c>
      <c r="C46" s="174" t="s">
        <v>163</v>
      </c>
      <c r="D46" s="148" t="s">
        <v>114</v>
      </c>
      <c r="E46" s="153">
        <v>1.6575</v>
      </c>
      <c r="F46" s="156">
        <f>H46+J46</f>
        <v>0</v>
      </c>
      <c r="G46" s="157">
        <f>ROUND(E46*F46,2)</f>
        <v>0</v>
      </c>
      <c r="H46" s="157"/>
      <c r="I46" s="157">
        <f>ROUND(E46*H46,2)</f>
        <v>0</v>
      </c>
      <c r="J46" s="157"/>
      <c r="K46" s="157">
        <f>ROUND(E46*J46,2)</f>
        <v>0</v>
      </c>
      <c r="L46" s="157">
        <v>21</v>
      </c>
      <c r="M46" s="157">
        <f>G46*(1+L46/100)</f>
        <v>0</v>
      </c>
      <c r="N46" s="148">
        <v>0</v>
      </c>
      <c r="O46" s="148">
        <f>ROUND(E46*N46,5)</f>
        <v>0</v>
      </c>
      <c r="P46" s="148">
        <v>0</v>
      </c>
      <c r="Q46" s="148">
        <f>ROUND(E46*P46,5)</f>
        <v>0</v>
      </c>
      <c r="R46" s="148"/>
      <c r="S46" s="148"/>
      <c r="T46" s="149">
        <v>2.048</v>
      </c>
      <c r="U46" s="148">
        <f>ROUND(E46*T46,2)</f>
        <v>3.39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103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x14ac:dyDescent="0.2">
      <c r="A47" s="142" t="s">
        <v>98</v>
      </c>
      <c r="B47" s="142" t="s">
        <v>63</v>
      </c>
      <c r="C47" s="176" t="s">
        <v>64</v>
      </c>
      <c r="D47" s="151"/>
      <c r="E47" s="155"/>
      <c r="F47" s="158"/>
      <c r="G47" s="158">
        <f>SUMIF(AE48:AE68,"&lt;&gt;NOR",G48:G68)</f>
        <v>0</v>
      </c>
      <c r="H47" s="158"/>
      <c r="I47" s="158">
        <f>SUM(I48:I68)</f>
        <v>0</v>
      </c>
      <c r="J47" s="158"/>
      <c r="K47" s="158">
        <f>SUM(K48:K68)</f>
        <v>0</v>
      </c>
      <c r="L47" s="158"/>
      <c r="M47" s="158">
        <f>SUM(M48:M68)</f>
        <v>0</v>
      </c>
      <c r="N47" s="151"/>
      <c r="O47" s="151">
        <f>SUM(O48:O68)</f>
        <v>1.95764</v>
      </c>
      <c r="P47" s="151"/>
      <c r="Q47" s="151">
        <f>SUM(Q48:Q68)</f>
        <v>0</v>
      </c>
      <c r="R47" s="151"/>
      <c r="S47" s="151"/>
      <c r="T47" s="152"/>
      <c r="U47" s="151">
        <f>SUM(U48:U68)</f>
        <v>186.45</v>
      </c>
      <c r="AE47" t="s">
        <v>99</v>
      </c>
    </row>
    <row r="48" spans="1:60" outlineLevel="1" x14ac:dyDescent="0.2">
      <c r="A48" s="141">
        <v>23</v>
      </c>
      <c r="B48" s="141" t="s">
        <v>164</v>
      </c>
      <c r="C48" s="174" t="s">
        <v>165</v>
      </c>
      <c r="D48" s="148" t="s">
        <v>102</v>
      </c>
      <c r="E48" s="153">
        <v>387.32</v>
      </c>
      <c r="F48" s="156">
        <f>H48+J48</f>
        <v>0</v>
      </c>
      <c r="G48" s="157">
        <f>ROUND(E48*F48,2)</f>
        <v>0</v>
      </c>
      <c r="H48" s="157"/>
      <c r="I48" s="157">
        <f>ROUND(E48*H48,2)</f>
        <v>0</v>
      </c>
      <c r="J48" s="157"/>
      <c r="K48" s="157">
        <f>ROUND(E48*J48,2)</f>
        <v>0</v>
      </c>
      <c r="L48" s="157">
        <v>21</v>
      </c>
      <c r="M48" s="157">
        <f>G48*(1+L48/100)</f>
        <v>0</v>
      </c>
      <c r="N48" s="148">
        <v>0</v>
      </c>
      <c r="O48" s="148">
        <f>ROUND(E48*N48,5)</f>
        <v>0</v>
      </c>
      <c r="P48" s="148">
        <v>0</v>
      </c>
      <c r="Q48" s="148">
        <f>ROUND(E48*P48,5)</f>
        <v>0</v>
      </c>
      <c r="R48" s="148"/>
      <c r="S48" s="148"/>
      <c r="T48" s="149">
        <v>0.45</v>
      </c>
      <c r="U48" s="148">
        <f>ROUND(E48*T48,2)</f>
        <v>174.29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103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/>
      <c r="B49" s="141"/>
      <c r="C49" s="234" t="s">
        <v>166</v>
      </c>
      <c r="D49" s="235"/>
      <c r="E49" s="236"/>
      <c r="F49" s="237"/>
      <c r="G49" s="238"/>
      <c r="H49" s="157"/>
      <c r="I49" s="157"/>
      <c r="J49" s="157"/>
      <c r="K49" s="157"/>
      <c r="L49" s="157"/>
      <c r="M49" s="157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131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3" t="str">
        <f>C49</f>
        <v>Celková tl. izolace ve spádu 3,0% bude 200 až 400 mm.</v>
      </c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/>
      <c r="B50" s="141"/>
      <c r="C50" s="234" t="s">
        <v>136</v>
      </c>
      <c r="D50" s="235"/>
      <c r="E50" s="236"/>
      <c r="F50" s="237"/>
      <c r="G50" s="238"/>
      <c r="H50" s="157"/>
      <c r="I50" s="157"/>
      <c r="J50" s="157"/>
      <c r="K50" s="157"/>
      <c r="L50" s="157"/>
      <c r="M50" s="157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131</v>
      </c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3" t="str">
        <f>C50</f>
        <v>Souvrství střešního pláště musí být atestováno na požární odolnost s klasifikací BROOF t3 !!!</v>
      </c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/>
      <c r="B51" s="141"/>
      <c r="C51" s="234" t="s">
        <v>167</v>
      </c>
      <c r="D51" s="235"/>
      <c r="E51" s="236"/>
      <c r="F51" s="237"/>
      <c r="G51" s="238"/>
      <c r="H51" s="157"/>
      <c r="I51" s="157"/>
      <c r="J51" s="157"/>
      <c r="K51" s="157"/>
      <c r="L51" s="157"/>
      <c r="M51" s="157"/>
      <c r="N51" s="148"/>
      <c r="O51" s="148"/>
      <c r="P51" s="148"/>
      <c r="Q51" s="148"/>
      <c r="R51" s="148"/>
      <c r="S51" s="148"/>
      <c r="T51" s="149"/>
      <c r="U51" s="148"/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131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3" t="str">
        <f>C51</f>
        <v>Druhou vrstvu tvoří rozhánění klíny se spádem do střešní vpusti</v>
      </c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1"/>
      <c r="C52" s="175" t="s">
        <v>137</v>
      </c>
      <c r="D52" s="150"/>
      <c r="E52" s="154">
        <v>387.32</v>
      </c>
      <c r="F52" s="157"/>
      <c r="G52" s="157"/>
      <c r="H52" s="157"/>
      <c r="I52" s="157"/>
      <c r="J52" s="157"/>
      <c r="K52" s="157"/>
      <c r="L52" s="157"/>
      <c r="M52" s="157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105</v>
      </c>
      <c r="AF52" s="140">
        <v>0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>
        <v>24</v>
      </c>
      <c r="B53" s="141" t="s">
        <v>168</v>
      </c>
      <c r="C53" s="174" t="s">
        <v>169</v>
      </c>
      <c r="D53" s="148" t="s">
        <v>170</v>
      </c>
      <c r="E53" s="153">
        <v>77.463999999999999</v>
      </c>
      <c r="F53" s="156">
        <f>H53+J53</f>
        <v>0</v>
      </c>
      <c r="G53" s="157">
        <f>ROUND(E53*F53,2)</f>
        <v>0</v>
      </c>
      <c r="H53" s="157"/>
      <c r="I53" s="157">
        <f>ROUND(E53*H53,2)</f>
        <v>0</v>
      </c>
      <c r="J53" s="157"/>
      <c r="K53" s="157">
        <f>ROUND(E53*J53,2)</f>
        <v>0</v>
      </c>
      <c r="L53" s="157">
        <v>21</v>
      </c>
      <c r="M53" s="157">
        <f>G53*(1+L53/100)</f>
        <v>0</v>
      </c>
      <c r="N53" s="148">
        <v>0.02</v>
      </c>
      <c r="O53" s="148">
        <f>ROUND(E53*N53,5)</f>
        <v>1.54928</v>
      </c>
      <c r="P53" s="148">
        <v>0</v>
      </c>
      <c r="Q53" s="148">
        <f>ROUND(E53*P53,5)</f>
        <v>0</v>
      </c>
      <c r="R53" s="148"/>
      <c r="S53" s="148"/>
      <c r="T53" s="149">
        <v>0</v>
      </c>
      <c r="U53" s="148">
        <f>ROUND(E53*T53,2)</f>
        <v>0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171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1"/>
      <c r="C54" s="175" t="s">
        <v>172</v>
      </c>
      <c r="D54" s="150"/>
      <c r="E54" s="154">
        <v>77.463999999999999</v>
      </c>
      <c r="F54" s="157"/>
      <c r="G54" s="157"/>
      <c r="H54" s="157"/>
      <c r="I54" s="157"/>
      <c r="J54" s="157"/>
      <c r="K54" s="157"/>
      <c r="L54" s="157"/>
      <c r="M54" s="157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105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>
        <v>25</v>
      </c>
      <c r="B55" s="141" t="s">
        <v>173</v>
      </c>
      <c r="C55" s="174" t="s">
        <v>174</v>
      </c>
      <c r="D55" s="148" t="s">
        <v>170</v>
      </c>
      <c r="E55" s="153">
        <v>9.3874999999999993</v>
      </c>
      <c r="F55" s="156">
        <f>H55+J55</f>
        <v>0</v>
      </c>
      <c r="G55" s="157">
        <f>ROUND(E55*F55,2)</f>
        <v>0</v>
      </c>
      <c r="H55" s="157"/>
      <c r="I55" s="157">
        <f>ROUND(E55*H55,2)</f>
        <v>0</v>
      </c>
      <c r="J55" s="157"/>
      <c r="K55" s="157">
        <f>ROUND(E55*J55,2)</f>
        <v>0</v>
      </c>
      <c r="L55" s="157">
        <v>21</v>
      </c>
      <c r="M55" s="157">
        <f>G55*(1+L55/100)</f>
        <v>0</v>
      </c>
      <c r="N55" s="148">
        <v>2.5000000000000001E-2</v>
      </c>
      <c r="O55" s="148">
        <f>ROUND(E55*N55,5)</f>
        <v>0.23469000000000001</v>
      </c>
      <c r="P55" s="148">
        <v>0</v>
      </c>
      <c r="Q55" s="148">
        <f>ROUND(E55*P55,5)</f>
        <v>0</v>
      </c>
      <c r="R55" s="148"/>
      <c r="S55" s="148"/>
      <c r="T55" s="149">
        <v>0</v>
      </c>
      <c r="U55" s="148">
        <f>ROUND(E55*T55,2)</f>
        <v>0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171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/>
      <c r="B56" s="141"/>
      <c r="C56" s="234" t="s">
        <v>175</v>
      </c>
      <c r="D56" s="235"/>
      <c r="E56" s="236"/>
      <c r="F56" s="237"/>
      <c r="G56" s="238"/>
      <c r="H56" s="157"/>
      <c r="I56" s="157"/>
      <c r="J56" s="157"/>
      <c r="K56" s="157"/>
      <c r="L56" s="157"/>
      <c r="M56" s="157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131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3" t="str">
        <f>C56</f>
        <v>rozháněcí klíny</v>
      </c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1"/>
      <c r="C57" s="175" t="s">
        <v>176</v>
      </c>
      <c r="D57" s="150"/>
      <c r="E57" s="154">
        <v>6.23</v>
      </c>
      <c r="F57" s="157"/>
      <c r="G57" s="157"/>
      <c r="H57" s="157"/>
      <c r="I57" s="157"/>
      <c r="J57" s="157"/>
      <c r="K57" s="157"/>
      <c r="L57" s="157"/>
      <c r="M57" s="157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105</v>
      </c>
      <c r="AF57" s="140">
        <v>0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1"/>
      <c r="C58" s="175" t="s">
        <v>177</v>
      </c>
      <c r="D58" s="150"/>
      <c r="E58" s="154">
        <v>3.1575000000000002</v>
      </c>
      <c r="F58" s="157"/>
      <c r="G58" s="157"/>
      <c r="H58" s="157"/>
      <c r="I58" s="157"/>
      <c r="J58" s="157"/>
      <c r="K58" s="157"/>
      <c r="L58" s="157"/>
      <c r="M58" s="157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105</v>
      </c>
      <c r="AF58" s="140">
        <v>0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ht="22.5" outlineLevel="1" x14ac:dyDescent="0.2">
      <c r="A59" s="141">
        <v>26</v>
      </c>
      <c r="B59" s="141" t="s">
        <v>178</v>
      </c>
      <c r="C59" s="174" t="s">
        <v>179</v>
      </c>
      <c r="D59" s="148" t="s">
        <v>102</v>
      </c>
      <c r="E59" s="153">
        <v>12.63</v>
      </c>
      <c r="F59" s="156">
        <f>H59+J59</f>
        <v>0</v>
      </c>
      <c r="G59" s="157">
        <f>ROUND(E59*F59,2)</f>
        <v>0</v>
      </c>
      <c r="H59" s="157"/>
      <c r="I59" s="157">
        <f>ROUND(E59*H59,2)</f>
        <v>0</v>
      </c>
      <c r="J59" s="157"/>
      <c r="K59" s="157">
        <f>ROUND(E59*J59,2)</f>
        <v>0</v>
      </c>
      <c r="L59" s="157">
        <v>21</v>
      </c>
      <c r="M59" s="157">
        <f>G59*(1+L59/100)</f>
        <v>0</v>
      </c>
      <c r="N59" s="148">
        <v>2.5500000000000002E-3</v>
      </c>
      <c r="O59" s="148">
        <f>ROUND(E59*N59,5)</f>
        <v>3.2210000000000003E-2</v>
      </c>
      <c r="P59" s="148">
        <v>0</v>
      </c>
      <c r="Q59" s="148">
        <f>ROUND(E59*P59,5)</f>
        <v>0</v>
      </c>
      <c r="R59" s="148"/>
      <c r="S59" s="148"/>
      <c r="T59" s="149">
        <v>0.31809999999999999</v>
      </c>
      <c r="U59" s="148">
        <f>ROUND(E59*T59,2)</f>
        <v>4.0199999999999996</v>
      </c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103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/>
      <c r="B60" s="141"/>
      <c r="C60" s="234" t="s">
        <v>180</v>
      </c>
      <c r="D60" s="235"/>
      <c r="E60" s="236"/>
      <c r="F60" s="237"/>
      <c r="G60" s="238"/>
      <c r="H60" s="157"/>
      <c r="I60" s="157"/>
      <c r="J60" s="157"/>
      <c r="K60" s="157"/>
      <c r="L60" s="157"/>
      <c r="M60" s="157"/>
      <c r="N60" s="148"/>
      <c r="O60" s="148"/>
      <c r="P60" s="148"/>
      <c r="Q60" s="148"/>
      <c r="R60" s="148"/>
      <c r="S60" s="148"/>
      <c r="T60" s="149"/>
      <c r="U60" s="148"/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131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3" t="str">
        <f>C60</f>
        <v>Navýšení atiky podélné</v>
      </c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/>
      <c r="B61" s="141"/>
      <c r="C61" s="175" t="s">
        <v>181</v>
      </c>
      <c r="D61" s="150"/>
      <c r="E61" s="154">
        <v>12.63</v>
      </c>
      <c r="F61" s="157"/>
      <c r="G61" s="157"/>
      <c r="H61" s="157"/>
      <c r="I61" s="157"/>
      <c r="J61" s="157"/>
      <c r="K61" s="157"/>
      <c r="L61" s="157"/>
      <c r="M61" s="157"/>
      <c r="N61" s="148"/>
      <c r="O61" s="148"/>
      <c r="P61" s="148"/>
      <c r="Q61" s="148"/>
      <c r="R61" s="148"/>
      <c r="S61" s="148"/>
      <c r="T61" s="149"/>
      <c r="U61" s="148"/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105</v>
      </c>
      <c r="AF61" s="140">
        <v>0</v>
      </c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>
        <v>27</v>
      </c>
      <c r="B62" s="141" t="s">
        <v>182</v>
      </c>
      <c r="C62" s="174" t="s">
        <v>183</v>
      </c>
      <c r="D62" s="148" t="s">
        <v>102</v>
      </c>
      <c r="E62" s="153">
        <v>12.63</v>
      </c>
      <c r="F62" s="156">
        <f>H62+J62</f>
        <v>0</v>
      </c>
      <c r="G62" s="157">
        <f>ROUND(E62*F62,2)</f>
        <v>0</v>
      </c>
      <c r="H62" s="157"/>
      <c r="I62" s="157">
        <f>ROUND(E62*H62,2)</f>
        <v>0</v>
      </c>
      <c r="J62" s="157"/>
      <c r="K62" s="157">
        <f>ROUND(E62*J62,2)</f>
        <v>0</v>
      </c>
      <c r="L62" s="157">
        <v>21</v>
      </c>
      <c r="M62" s="157">
        <f>G62*(1+L62/100)</f>
        <v>0</v>
      </c>
      <c r="N62" s="148">
        <v>0</v>
      </c>
      <c r="O62" s="148">
        <f>ROUND(E62*N62,5)</f>
        <v>0</v>
      </c>
      <c r="P62" s="148">
        <v>0</v>
      </c>
      <c r="Q62" s="148">
        <f>ROUND(E62*P62,5)</f>
        <v>0</v>
      </c>
      <c r="R62" s="148"/>
      <c r="S62" s="148"/>
      <c r="T62" s="149">
        <v>0.37440000000000001</v>
      </c>
      <c r="U62" s="148">
        <f>ROUND(E62*T62,2)</f>
        <v>4.7300000000000004</v>
      </c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103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41"/>
      <c r="B63" s="141"/>
      <c r="C63" s="234" t="s">
        <v>184</v>
      </c>
      <c r="D63" s="235"/>
      <c r="E63" s="236"/>
      <c r="F63" s="237"/>
      <c r="G63" s="238"/>
      <c r="H63" s="157"/>
      <c r="I63" s="157"/>
      <c r="J63" s="157"/>
      <c r="K63" s="157"/>
      <c r="L63" s="157"/>
      <c r="M63" s="157"/>
      <c r="N63" s="148"/>
      <c r="O63" s="148"/>
      <c r="P63" s="148"/>
      <c r="Q63" s="148"/>
      <c r="R63" s="148"/>
      <c r="S63" s="148"/>
      <c r="T63" s="149"/>
      <c r="U63" s="148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131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3" t="str">
        <f>C63</f>
        <v>Doplnění svislé izolace na stěně tělocvičny</v>
      </c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41"/>
      <c r="B64" s="141"/>
      <c r="C64" s="175" t="s">
        <v>181</v>
      </c>
      <c r="D64" s="150"/>
      <c r="E64" s="154">
        <v>12.63</v>
      </c>
      <c r="F64" s="157"/>
      <c r="G64" s="157"/>
      <c r="H64" s="157"/>
      <c r="I64" s="157"/>
      <c r="J64" s="157"/>
      <c r="K64" s="157"/>
      <c r="L64" s="157"/>
      <c r="M64" s="157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105</v>
      </c>
      <c r="AF64" s="140">
        <v>0</v>
      </c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>
        <v>28</v>
      </c>
      <c r="B65" s="141" t="s">
        <v>185</v>
      </c>
      <c r="C65" s="174" t="s">
        <v>186</v>
      </c>
      <c r="D65" s="148" t="s">
        <v>170</v>
      </c>
      <c r="E65" s="153">
        <v>4.0415999999999999</v>
      </c>
      <c r="F65" s="156">
        <f>H65+J65</f>
        <v>0</v>
      </c>
      <c r="G65" s="157">
        <f>ROUND(E65*F65,2)</f>
        <v>0</v>
      </c>
      <c r="H65" s="157"/>
      <c r="I65" s="157">
        <f>ROUND(E65*H65,2)</f>
        <v>0</v>
      </c>
      <c r="J65" s="157"/>
      <c r="K65" s="157">
        <f>ROUND(E65*J65,2)</f>
        <v>0</v>
      </c>
      <c r="L65" s="157">
        <v>21</v>
      </c>
      <c r="M65" s="157">
        <f>G65*(1+L65/100)</f>
        <v>0</v>
      </c>
      <c r="N65" s="148">
        <v>3.5000000000000003E-2</v>
      </c>
      <c r="O65" s="148">
        <f>ROUND(E65*N65,5)</f>
        <v>0.14146</v>
      </c>
      <c r="P65" s="148">
        <v>0</v>
      </c>
      <c r="Q65" s="148">
        <f>ROUND(E65*P65,5)</f>
        <v>0</v>
      </c>
      <c r="R65" s="148"/>
      <c r="S65" s="148"/>
      <c r="T65" s="149">
        <v>0</v>
      </c>
      <c r="U65" s="148">
        <f>ROUND(E65*T65,2)</f>
        <v>0</v>
      </c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171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/>
      <c r="B66" s="141"/>
      <c r="C66" s="175" t="s">
        <v>187</v>
      </c>
      <c r="D66" s="150"/>
      <c r="E66" s="154">
        <v>2.5259999999999998</v>
      </c>
      <c r="F66" s="157"/>
      <c r="G66" s="157"/>
      <c r="H66" s="157"/>
      <c r="I66" s="157"/>
      <c r="J66" s="157"/>
      <c r="K66" s="157"/>
      <c r="L66" s="157"/>
      <c r="M66" s="157"/>
      <c r="N66" s="148"/>
      <c r="O66" s="148"/>
      <c r="P66" s="148"/>
      <c r="Q66" s="148"/>
      <c r="R66" s="148"/>
      <c r="S66" s="148"/>
      <c r="T66" s="149"/>
      <c r="U66" s="148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105</v>
      </c>
      <c r="AF66" s="140">
        <v>0</v>
      </c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/>
      <c r="B67" s="141"/>
      <c r="C67" s="175" t="s">
        <v>188</v>
      </c>
      <c r="D67" s="150"/>
      <c r="E67" s="154">
        <v>1.5156000000000001</v>
      </c>
      <c r="F67" s="157"/>
      <c r="G67" s="157"/>
      <c r="H67" s="157"/>
      <c r="I67" s="157"/>
      <c r="J67" s="157"/>
      <c r="K67" s="157"/>
      <c r="L67" s="157"/>
      <c r="M67" s="157"/>
      <c r="N67" s="148"/>
      <c r="O67" s="148"/>
      <c r="P67" s="148"/>
      <c r="Q67" s="148"/>
      <c r="R67" s="148"/>
      <c r="S67" s="148"/>
      <c r="T67" s="149"/>
      <c r="U67" s="148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105</v>
      </c>
      <c r="AF67" s="140">
        <v>0</v>
      </c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>
        <v>29</v>
      </c>
      <c r="B68" s="141" t="s">
        <v>189</v>
      </c>
      <c r="C68" s="174" t="s">
        <v>190</v>
      </c>
      <c r="D68" s="148" t="s">
        <v>114</v>
      </c>
      <c r="E68" s="153">
        <v>1.958</v>
      </c>
      <c r="F68" s="156">
        <f>H68+J68</f>
        <v>0</v>
      </c>
      <c r="G68" s="157">
        <f>ROUND(E68*F68,2)</f>
        <v>0</v>
      </c>
      <c r="H68" s="157"/>
      <c r="I68" s="157">
        <f>ROUND(E68*H68,2)</f>
        <v>0</v>
      </c>
      <c r="J68" s="157"/>
      <c r="K68" s="157">
        <f>ROUND(E68*J68,2)</f>
        <v>0</v>
      </c>
      <c r="L68" s="157">
        <v>21</v>
      </c>
      <c r="M68" s="157">
        <f>G68*(1+L68/100)</f>
        <v>0</v>
      </c>
      <c r="N68" s="148">
        <v>0</v>
      </c>
      <c r="O68" s="148">
        <f>ROUND(E68*N68,5)</f>
        <v>0</v>
      </c>
      <c r="P68" s="148">
        <v>0</v>
      </c>
      <c r="Q68" s="148">
        <f>ROUND(E68*P68,5)</f>
        <v>0</v>
      </c>
      <c r="R68" s="148"/>
      <c r="S68" s="148"/>
      <c r="T68" s="149">
        <v>1.74</v>
      </c>
      <c r="U68" s="148">
        <f>ROUND(E68*T68,2)</f>
        <v>3.41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103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x14ac:dyDescent="0.2">
      <c r="A69" s="142" t="s">
        <v>98</v>
      </c>
      <c r="B69" s="142" t="s">
        <v>65</v>
      </c>
      <c r="C69" s="176" t="s">
        <v>66</v>
      </c>
      <c r="D69" s="151"/>
      <c r="E69" s="155"/>
      <c r="F69" s="158"/>
      <c r="G69" s="158">
        <f>SUMIF(AE70:AE74,"&lt;&gt;NOR",G70:G74)</f>
        <v>0</v>
      </c>
      <c r="H69" s="158"/>
      <c r="I69" s="158">
        <f>SUM(I70:I74)</f>
        <v>0</v>
      </c>
      <c r="J69" s="158"/>
      <c r="K69" s="158">
        <f>SUM(K70:K74)</f>
        <v>0</v>
      </c>
      <c r="L69" s="158"/>
      <c r="M69" s="158">
        <f>SUM(M70:M74)</f>
        <v>0</v>
      </c>
      <c r="N69" s="151"/>
      <c r="O69" s="151">
        <f>SUM(O70:O74)</f>
        <v>6.3299999999999997E-3</v>
      </c>
      <c r="P69" s="151"/>
      <c r="Q69" s="151">
        <f>SUM(Q70:Q74)</f>
        <v>6.0330000000000002E-2</v>
      </c>
      <c r="R69" s="151"/>
      <c r="S69" s="151"/>
      <c r="T69" s="152"/>
      <c r="U69" s="151">
        <f>SUM(U70:U74)</f>
        <v>3.5</v>
      </c>
      <c r="AE69" t="s">
        <v>99</v>
      </c>
    </row>
    <row r="70" spans="1:60" outlineLevel="1" x14ac:dyDescent="0.2">
      <c r="A70" s="141">
        <v>30</v>
      </c>
      <c r="B70" s="141" t="s">
        <v>191</v>
      </c>
      <c r="C70" s="174" t="s">
        <v>192</v>
      </c>
      <c r="D70" s="148" t="s">
        <v>127</v>
      </c>
      <c r="E70" s="153">
        <v>3</v>
      </c>
      <c r="F70" s="156">
        <f>H70+J70</f>
        <v>0</v>
      </c>
      <c r="G70" s="157">
        <f>ROUND(E70*F70,2)</f>
        <v>0</v>
      </c>
      <c r="H70" s="157"/>
      <c r="I70" s="157">
        <f>ROUND(E70*H70,2)</f>
        <v>0</v>
      </c>
      <c r="J70" s="157"/>
      <c r="K70" s="157">
        <f>ROUND(E70*J70,2)</f>
        <v>0</v>
      </c>
      <c r="L70" s="157">
        <v>21</v>
      </c>
      <c r="M70" s="157">
        <f>G70*(1+L70/100)</f>
        <v>0</v>
      </c>
      <c r="N70" s="148">
        <v>0</v>
      </c>
      <c r="O70" s="148">
        <f>ROUND(E70*N70,5)</f>
        <v>0</v>
      </c>
      <c r="P70" s="148">
        <v>2.0109999999999999E-2</v>
      </c>
      <c r="Q70" s="148">
        <f>ROUND(E70*P70,5)</f>
        <v>6.0330000000000002E-2</v>
      </c>
      <c r="R70" s="148"/>
      <c r="S70" s="148"/>
      <c r="T70" s="149">
        <v>0.46500000000000002</v>
      </c>
      <c r="U70" s="148">
        <f>ROUND(E70*T70,2)</f>
        <v>1.4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103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1"/>
      <c r="C71" s="234" t="s">
        <v>193</v>
      </c>
      <c r="D71" s="235"/>
      <c r="E71" s="236"/>
      <c r="F71" s="237"/>
      <c r="G71" s="238"/>
      <c r="H71" s="157"/>
      <c r="I71" s="157"/>
      <c r="J71" s="157"/>
      <c r="K71" s="157"/>
      <c r="L71" s="157"/>
      <c r="M71" s="157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131</v>
      </c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3" t="str">
        <f>C71</f>
        <v>Svrchní část</v>
      </c>
      <c r="BB71" s="140"/>
      <c r="BC71" s="140"/>
      <c r="BD71" s="140"/>
      <c r="BE71" s="140"/>
      <c r="BF71" s="140"/>
      <c r="BG71" s="140"/>
      <c r="BH71" s="140"/>
    </row>
    <row r="72" spans="1:60" ht="22.5" outlineLevel="1" x14ac:dyDescent="0.2">
      <c r="A72" s="141">
        <v>31</v>
      </c>
      <c r="B72" s="141" t="s">
        <v>194</v>
      </c>
      <c r="C72" s="174" t="s">
        <v>195</v>
      </c>
      <c r="D72" s="148" t="s">
        <v>127</v>
      </c>
      <c r="E72" s="153">
        <v>3</v>
      </c>
      <c r="F72" s="156">
        <f>H72+J72</f>
        <v>0</v>
      </c>
      <c r="G72" s="157">
        <f>ROUND(E72*F72,2)</f>
        <v>0</v>
      </c>
      <c r="H72" s="157"/>
      <c r="I72" s="157">
        <f>ROUND(E72*H72,2)</f>
        <v>0</v>
      </c>
      <c r="J72" s="157"/>
      <c r="K72" s="157">
        <f>ROUND(E72*J72,2)</f>
        <v>0</v>
      </c>
      <c r="L72" s="157">
        <v>21</v>
      </c>
      <c r="M72" s="157">
        <f>G72*(1+L72/100)</f>
        <v>0</v>
      </c>
      <c r="N72" s="148">
        <v>2.1099999999999999E-3</v>
      </c>
      <c r="O72" s="148">
        <f>ROUND(E72*N72,5)</f>
        <v>6.3299999999999997E-3</v>
      </c>
      <c r="P72" s="148">
        <v>0</v>
      </c>
      <c r="Q72" s="148">
        <f>ROUND(E72*P72,5)</f>
        <v>0</v>
      </c>
      <c r="R72" s="148"/>
      <c r="S72" s="148"/>
      <c r="T72" s="149">
        <v>0.7</v>
      </c>
      <c r="U72" s="148">
        <f>ROUND(E72*T72,2)</f>
        <v>2.1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103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ht="33.75" outlineLevel="1" x14ac:dyDescent="0.2">
      <c r="A73" s="141"/>
      <c r="B73" s="141"/>
      <c r="C73" s="234" t="s">
        <v>196</v>
      </c>
      <c r="D73" s="235"/>
      <c r="E73" s="236"/>
      <c r="F73" s="237"/>
      <c r="G73" s="238"/>
      <c r="H73" s="157"/>
      <c r="I73" s="157"/>
      <c r="J73" s="157"/>
      <c r="K73" s="157"/>
      <c r="L73" s="157"/>
      <c r="M73" s="157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131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3" t="str">
        <f>C73</f>
        <v>Osazení dílů vpusti odpovídajícího typu střešní krytiny. U zateplených střech zřízení otvoru v tepelné izolaci a osazení nástavce vpusti. U nezatížených střech přikotvení k podkladu. Přitavení hydroizolace k manžetě vpusti, doplnění pojistnou zálivkovou hmotou. Osazení ochranného koše.</v>
      </c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/>
      <c r="B74" s="141"/>
      <c r="C74" s="234" t="s">
        <v>197</v>
      </c>
      <c r="D74" s="235"/>
      <c r="E74" s="236"/>
      <c r="F74" s="237"/>
      <c r="G74" s="238"/>
      <c r="H74" s="157"/>
      <c r="I74" s="157"/>
      <c r="J74" s="157"/>
      <c r="K74" s="157"/>
      <c r="L74" s="157"/>
      <c r="M74" s="157"/>
      <c r="N74" s="148"/>
      <c r="O74" s="148"/>
      <c r="P74" s="148"/>
      <c r="Q74" s="148"/>
      <c r="R74" s="148"/>
      <c r="S74" s="148"/>
      <c r="T74" s="149"/>
      <c r="U74" s="148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131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3" t="str">
        <f>C74</f>
        <v>pro střechy dodatečně zateplované, nebo při pokládce nové povlakové krytiny</v>
      </c>
      <c r="BB74" s="140"/>
      <c r="BC74" s="140"/>
      <c r="BD74" s="140"/>
      <c r="BE74" s="140"/>
      <c r="BF74" s="140"/>
      <c r="BG74" s="140"/>
      <c r="BH74" s="140"/>
    </row>
    <row r="75" spans="1:60" x14ac:dyDescent="0.2">
      <c r="A75" s="142" t="s">
        <v>98</v>
      </c>
      <c r="B75" s="142" t="s">
        <v>67</v>
      </c>
      <c r="C75" s="176" t="s">
        <v>68</v>
      </c>
      <c r="D75" s="151"/>
      <c r="E75" s="155"/>
      <c r="F75" s="158"/>
      <c r="G75" s="158">
        <f>SUMIF(AE76:AE78,"&lt;&gt;NOR",G76:G78)</f>
        <v>0</v>
      </c>
      <c r="H75" s="158"/>
      <c r="I75" s="158">
        <f>SUM(I76:I78)</f>
        <v>0</v>
      </c>
      <c r="J75" s="158"/>
      <c r="K75" s="158">
        <f>SUM(K76:K78)</f>
        <v>0</v>
      </c>
      <c r="L75" s="158"/>
      <c r="M75" s="158">
        <f>SUM(M76:M78)</f>
        <v>0</v>
      </c>
      <c r="N75" s="151"/>
      <c r="O75" s="151">
        <f>SUM(O76:O78)</f>
        <v>0.17732999999999999</v>
      </c>
      <c r="P75" s="151"/>
      <c r="Q75" s="151">
        <f>SUM(Q76:Q78)</f>
        <v>0</v>
      </c>
      <c r="R75" s="151"/>
      <c r="S75" s="151"/>
      <c r="T75" s="152"/>
      <c r="U75" s="151">
        <f>SUM(U76:U78)</f>
        <v>4.2300000000000004</v>
      </c>
      <c r="AE75" t="s">
        <v>99</v>
      </c>
    </row>
    <row r="76" spans="1:60" ht="33.75" outlineLevel="1" x14ac:dyDescent="0.2">
      <c r="A76" s="141">
        <v>32</v>
      </c>
      <c r="B76" s="141" t="s">
        <v>198</v>
      </c>
      <c r="C76" s="174" t="s">
        <v>199</v>
      </c>
      <c r="D76" s="148" t="s">
        <v>102</v>
      </c>
      <c r="E76" s="153">
        <v>12.63</v>
      </c>
      <c r="F76" s="156">
        <f>H76+J76</f>
        <v>0</v>
      </c>
      <c r="G76" s="157">
        <f>ROUND(E76*F76,2)</f>
        <v>0</v>
      </c>
      <c r="H76" s="157"/>
      <c r="I76" s="157">
        <f>ROUND(E76*H76,2)</f>
        <v>0</v>
      </c>
      <c r="J76" s="157"/>
      <c r="K76" s="157">
        <f>ROUND(E76*J76,2)</f>
        <v>0</v>
      </c>
      <c r="L76" s="157">
        <v>21</v>
      </c>
      <c r="M76" s="157">
        <f>G76*(1+L76/100)</f>
        <v>0</v>
      </c>
      <c r="N76" s="148">
        <v>1.404E-2</v>
      </c>
      <c r="O76" s="148">
        <f>ROUND(E76*N76,5)</f>
        <v>0.17732999999999999</v>
      </c>
      <c r="P76" s="148">
        <v>0</v>
      </c>
      <c r="Q76" s="148">
        <f>ROUND(E76*P76,5)</f>
        <v>0</v>
      </c>
      <c r="R76" s="148"/>
      <c r="S76" s="148"/>
      <c r="T76" s="149">
        <v>0.33500000000000002</v>
      </c>
      <c r="U76" s="148">
        <f>ROUND(E76*T76,2)</f>
        <v>4.2300000000000004</v>
      </c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103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41"/>
      <c r="B77" s="141"/>
      <c r="C77" s="234" t="s">
        <v>200</v>
      </c>
      <c r="D77" s="235"/>
      <c r="E77" s="236"/>
      <c r="F77" s="237"/>
      <c r="G77" s="238"/>
      <c r="H77" s="157"/>
      <c r="I77" s="157"/>
      <c r="J77" s="157"/>
      <c r="K77" s="157"/>
      <c r="L77" s="157"/>
      <c r="M77" s="157"/>
      <c r="N77" s="148"/>
      <c r="O77" s="148"/>
      <c r="P77" s="148"/>
      <c r="Q77" s="148"/>
      <c r="R77" s="148"/>
      <c r="S77" s="148"/>
      <c r="T77" s="149"/>
      <c r="U77" s="148"/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131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3" t="str">
        <f>C77</f>
        <v>Prokotvit až do původního zdiva atiky</v>
      </c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41"/>
      <c r="B78" s="141"/>
      <c r="C78" s="175" t="s">
        <v>181</v>
      </c>
      <c r="D78" s="150"/>
      <c r="E78" s="154">
        <v>12.63</v>
      </c>
      <c r="F78" s="157"/>
      <c r="G78" s="157"/>
      <c r="H78" s="157"/>
      <c r="I78" s="157"/>
      <c r="J78" s="157"/>
      <c r="K78" s="157"/>
      <c r="L78" s="157"/>
      <c r="M78" s="157"/>
      <c r="N78" s="148"/>
      <c r="O78" s="148"/>
      <c r="P78" s="148"/>
      <c r="Q78" s="148"/>
      <c r="R78" s="148"/>
      <c r="S78" s="148"/>
      <c r="T78" s="149"/>
      <c r="U78" s="148"/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105</v>
      </c>
      <c r="AF78" s="140">
        <v>0</v>
      </c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x14ac:dyDescent="0.2">
      <c r="A79" s="142" t="s">
        <v>98</v>
      </c>
      <c r="B79" s="142" t="s">
        <v>69</v>
      </c>
      <c r="C79" s="176" t="s">
        <v>70</v>
      </c>
      <c r="D79" s="151"/>
      <c r="E79" s="155"/>
      <c r="F79" s="158"/>
      <c r="G79" s="158">
        <f>SUMIF(AE80:AE83,"&lt;&gt;NOR",G80:G83)</f>
        <v>0</v>
      </c>
      <c r="H79" s="158"/>
      <c r="I79" s="158">
        <f>SUM(I80:I83)</f>
        <v>0</v>
      </c>
      <c r="J79" s="158"/>
      <c r="K79" s="158">
        <f>SUM(K80:K83)</f>
        <v>0</v>
      </c>
      <c r="L79" s="158"/>
      <c r="M79" s="158">
        <f>SUM(M80:M83)</f>
        <v>0</v>
      </c>
      <c r="N79" s="151"/>
      <c r="O79" s="151">
        <f>SUM(O80:O83)</f>
        <v>8.6730000000000002E-2</v>
      </c>
      <c r="P79" s="151"/>
      <c r="Q79" s="151">
        <f>SUM(Q80:Q83)</f>
        <v>0.20007</v>
      </c>
      <c r="R79" s="151"/>
      <c r="S79" s="151"/>
      <c r="T79" s="152"/>
      <c r="U79" s="151">
        <f>SUM(U80:U83)</f>
        <v>18.57</v>
      </c>
      <c r="AE79" t="s">
        <v>99</v>
      </c>
    </row>
    <row r="80" spans="1:60" outlineLevel="1" x14ac:dyDescent="0.2">
      <c r="A80" s="141">
        <v>33</v>
      </c>
      <c r="B80" s="141" t="s">
        <v>201</v>
      </c>
      <c r="C80" s="174" t="s">
        <v>202</v>
      </c>
      <c r="D80" s="148" t="s">
        <v>145</v>
      </c>
      <c r="E80" s="153">
        <v>61.75</v>
      </c>
      <c r="F80" s="156">
        <f>H80+J80</f>
        <v>0</v>
      </c>
      <c r="G80" s="157">
        <f>ROUND(E80*F80,2)</f>
        <v>0</v>
      </c>
      <c r="H80" s="157"/>
      <c r="I80" s="157">
        <f>ROUND(E80*H80,2)</f>
        <v>0</v>
      </c>
      <c r="J80" s="157"/>
      <c r="K80" s="157">
        <f>ROUND(E80*J80,2)</f>
        <v>0</v>
      </c>
      <c r="L80" s="157">
        <v>21</v>
      </c>
      <c r="M80" s="157">
        <f>G80*(1+L80/100)</f>
        <v>0</v>
      </c>
      <c r="N80" s="148">
        <v>0</v>
      </c>
      <c r="O80" s="148">
        <f>ROUND(E80*N80,5)</f>
        <v>0</v>
      </c>
      <c r="P80" s="148">
        <v>3.2399999999999998E-3</v>
      </c>
      <c r="Q80" s="148">
        <f>ROUND(E80*P80,5)</f>
        <v>0.20007</v>
      </c>
      <c r="R80" s="148"/>
      <c r="S80" s="148"/>
      <c r="T80" s="149">
        <v>6.9000000000000006E-2</v>
      </c>
      <c r="U80" s="148">
        <f>ROUND(E80*T80,2)</f>
        <v>4.26</v>
      </c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103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41"/>
      <c r="B81" s="141"/>
      <c r="C81" s="175" t="s">
        <v>203</v>
      </c>
      <c r="D81" s="150"/>
      <c r="E81" s="154">
        <v>61.75</v>
      </c>
      <c r="F81" s="157"/>
      <c r="G81" s="157"/>
      <c r="H81" s="157"/>
      <c r="I81" s="157"/>
      <c r="J81" s="157"/>
      <c r="K81" s="157"/>
      <c r="L81" s="157"/>
      <c r="M81" s="157"/>
      <c r="N81" s="148"/>
      <c r="O81" s="148"/>
      <c r="P81" s="148"/>
      <c r="Q81" s="148"/>
      <c r="R81" s="148"/>
      <c r="S81" s="148"/>
      <c r="T81" s="149"/>
      <c r="U81" s="148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105</v>
      </c>
      <c r="AF81" s="140">
        <v>0</v>
      </c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ht="22.5" outlineLevel="1" x14ac:dyDescent="0.2">
      <c r="A82" s="141">
        <v>34</v>
      </c>
      <c r="B82" s="141" t="s">
        <v>204</v>
      </c>
      <c r="C82" s="174" t="s">
        <v>205</v>
      </c>
      <c r="D82" s="148" t="s">
        <v>145</v>
      </c>
      <c r="E82" s="153">
        <v>42.1</v>
      </c>
      <c r="F82" s="156">
        <f>H82+J82</f>
        <v>0</v>
      </c>
      <c r="G82" s="157">
        <f>ROUND(E82*F82,2)</f>
        <v>0</v>
      </c>
      <c r="H82" s="157"/>
      <c r="I82" s="157">
        <f>ROUND(E82*H82,2)</f>
        <v>0</v>
      </c>
      <c r="J82" s="157"/>
      <c r="K82" s="157">
        <f>ROUND(E82*J82,2)</f>
        <v>0</v>
      </c>
      <c r="L82" s="157">
        <v>21</v>
      </c>
      <c r="M82" s="157">
        <f>G82*(1+L82/100)</f>
        <v>0</v>
      </c>
      <c r="N82" s="148">
        <v>2.0600000000000002E-3</v>
      </c>
      <c r="O82" s="148">
        <f>ROUND(E82*N82,5)</f>
        <v>8.6730000000000002E-2</v>
      </c>
      <c r="P82" s="148">
        <v>0</v>
      </c>
      <c r="Q82" s="148">
        <f>ROUND(E82*P82,5)</f>
        <v>0</v>
      </c>
      <c r="R82" s="148"/>
      <c r="S82" s="148"/>
      <c r="T82" s="149">
        <v>0.34</v>
      </c>
      <c r="U82" s="148">
        <f>ROUND(E82*T82,2)</f>
        <v>14.31</v>
      </c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103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/>
      <c r="B83" s="141"/>
      <c r="C83" s="234" t="s">
        <v>206</v>
      </c>
      <c r="D83" s="235"/>
      <c r="E83" s="236"/>
      <c r="F83" s="237"/>
      <c r="G83" s="238"/>
      <c r="H83" s="157"/>
      <c r="I83" s="157"/>
      <c r="J83" s="157"/>
      <c r="K83" s="157"/>
      <c r="L83" s="157"/>
      <c r="M83" s="157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131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3" t="str">
        <f>C83</f>
        <v>Svislá část podélné atiky v místě navýšení deskou XPS</v>
      </c>
      <c r="BB83" s="140"/>
      <c r="BC83" s="140"/>
      <c r="BD83" s="140"/>
      <c r="BE83" s="140"/>
      <c r="BF83" s="140"/>
      <c r="BG83" s="140"/>
      <c r="BH83" s="140"/>
    </row>
    <row r="84" spans="1:60" x14ac:dyDescent="0.2">
      <c r="A84" s="142" t="s">
        <v>98</v>
      </c>
      <c r="B84" s="142" t="s">
        <v>71</v>
      </c>
      <c r="C84" s="176" t="s">
        <v>26</v>
      </c>
      <c r="D84" s="151"/>
      <c r="E84" s="155"/>
      <c r="F84" s="158"/>
      <c r="G84" s="158">
        <f>SUMIF(AE85:AE90,"&lt;&gt;NOR",G85:G90)</f>
        <v>0</v>
      </c>
      <c r="H84" s="158"/>
      <c r="I84" s="158">
        <f>SUM(I85:I90)</f>
        <v>0</v>
      </c>
      <c r="J84" s="158"/>
      <c r="K84" s="158">
        <f>SUM(K85:K90)</f>
        <v>0</v>
      </c>
      <c r="L84" s="158"/>
      <c r="M84" s="158">
        <f>SUM(M85:M90)</f>
        <v>0</v>
      </c>
      <c r="N84" s="151"/>
      <c r="O84" s="151">
        <f>SUM(O85:O90)</f>
        <v>0</v>
      </c>
      <c r="P84" s="151"/>
      <c r="Q84" s="151">
        <f>SUM(Q85:Q90)</f>
        <v>0</v>
      </c>
      <c r="R84" s="151"/>
      <c r="S84" s="151"/>
      <c r="T84" s="152"/>
      <c r="U84" s="151">
        <f>SUM(U85:U90)</f>
        <v>0</v>
      </c>
      <c r="AE84" t="s">
        <v>99</v>
      </c>
    </row>
    <row r="85" spans="1:60" outlineLevel="1" x14ac:dyDescent="0.2">
      <c r="A85" s="141">
        <v>35</v>
      </c>
      <c r="B85" s="141" t="s">
        <v>207</v>
      </c>
      <c r="C85" s="174" t="s">
        <v>208</v>
      </c>
      <c r="D85" s="148" t="s">
        <v>209</v>
      </c>
      <c r="E85" s="153">
        <v>1</v>
      </c>
      <c r="F85" s="156">
        <f>H85+J85</f>
        <v>0</v>
      </c>
      <c r="G85" s="157">
        <f>ROUND(E85*F85,2)</f>
        <v>0</v>
      </c>
      <c r="H85" s="157"/>
      <c r="I85" s="157">
        <f>ROUND(E85*H85,2)</f>
        <v>0</v>
      </c>
      <c r="J85" s="157"/>
      <c r="K85" s="157">
        <f>ROUND(E85*J85,2)</f>
        <v>0</v>
      </c>
      <c r="L85" s="157">
        <v>21</v>
      </c>
      <c r="M85" s="157">
        <f>G85*(1+L85/100)</f>
        <v>0</v>
      </c>
      <c r="N85" s="148">
        <v>0</v>
      </c>
      <c r="O85" s="148">
        <f>ROUND(E85*N85,5)</f>
        <v>0</v>
      </c>
      <c r="P85" s="148">
        <v>0</v>
      </c>
      <c r="Q85" s="148">
        <f>ROUND(E85*P85,5)</f>
        <v>0</v>
      </c>
      <c r="R85" s="148"/>
      <c r="S85" s="148"/>
      <c r="T85" s="149">
        <v>0</v>
      </c>
      <c r="U85" s="148">
        <f>ROUND(E85*T85,2)</f>
        <v>0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103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ht="22.5" outlineLevel="1" x14ac:dyDescent="0.2">
      <c r="A86" s="141"/>
      <c r="B86" s="141"/>
      <c r="C86" s="234" t="s">
        <v>210</v>
      </c>
      <c r="D86" s="235"/>
      <c r="E86" s="236"/>
      <c r="F86" s="237"/>
      <c r="G86" s="238"/>
      <c r="H86" s="157"/>
      <c r="I86" s="157"/>
      <c r="J86" s="157"/>
      <c r="K86" s="157"/>
      <c r="L86" s="157"/>
      <c r="M86" s="157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131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3" t="str">
        <f>C86</f>
        <v>Vybudování, provoz, likvidace. Započítat včetně oplocení plochy před spojovací chodbou v délce cca 29 m.</v>
      </c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41">
        <v>36</v>
      </c>
      <c r="B87" s="141" t="s">
        <v>211</v>
      </c>
      <c r="C87" s="174" t="s">
        <v>212</v>
      </c>
      <c r="D87" s="148" t="s">
        <v>209</v>
      </c>
      <c r="E87" s="153">
        <v>1</v>
      </c>
      <c r="F87" s="156">
        <f>H87+J87</f>
        <v>0</v>
      </c>
      <c r="G87" s="157">
        <f>ROUND(E87*F87,2)</f>
        <v>0</v>
      </c>
      <c r="H87" s="157"/>
      <c r="I87" s="157">
        <f>ROUND(E87*H87,2)</f>
        <v>0</v>
      </c>
      <c r="J87" s="157"/>
      <c r="K87" s="157">
        <f>ROUND(E87*J87,2)</f>
        <v>0</v>
      </c>
      <c r="L87" s="157">
        <v>21</v>
      </c>
      <c r="M87" s="157">
        <f>G87*(1+L87/100)</f>
        <v>0</v>
      </c>
      <c r="N87" s="148">
        <v>0</v>
      </c>
      <c r="O87" s="148">
        <f>ROUND(E87*N87,5)</f>
        <v>0</v>
      </c>
      <c r="P87" s="148">
        <v>0</v>
      </c>
      <c r="Q87" s="148">
        <f>ROUND(E87*P87,5)</f>
        <v>0</v>
      </c>
      <c r="R87" s="148"/>
      <c r="S87" s="148"/>
      <c r="T87" s="149">
        <v>0</v>
      </c>
      <c r="U87" s="148">
        <f>ROUND(E87*T87,2)</f>
        <v>0</v>
      </c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103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41"/>
      <c r="B88" s="141"/>
      <c r="C88" s="234" t="s">
        <v>213</v>
      </c>
      <c r="D88" s="235"/>
      <c r="E88" s="236"/>
      <c r="F88" s="237"/>
      <c r="G88" s="238"/>
      <c r="H88" s="157"/>
      <c r="I88" s="157"/>
      <c r="J88" s="157"/>
      <c r="K88" s="157"/>
      <c r="L88" s="157"/>
      <c r="M88" s="157"/>
      <c r="N88" s="148"/>
      <c r="O88" s="148"/>
      <c r="P88" s="148"/>
      <c r="Q88" s="148"/>
      <c r="R88" s="148"/>
      <c r="S88" s="148"/>
      <c r="T88" s="149"/>
      <c r="U88" s="148"/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131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3" t="str">
        <f>C88</f>
        <v>Nutno respektovat, že v prostoru nástupních ploch se budou pohybovat žáci a perzonál školy.</v>
      </c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1">
        <v>37</v>
      </c>
      <c r="B89" s="141" t="s">
        <v>214</v>
      </c>
      <c r="C89" s="174" t="s">
        <v>215</v>
      </c>
      <c r="D89" s="148" t="s">
        <v>209</v>
      </c>
      <c r="E89" s="153">
        <v>1</v>
      </c>
      <c r="F89" s="156">
        <f>H89+J89</f>
        <v>0</v>
      </c>
      <c r="G89" s="157">
        <f>ROUND(E89*F89,2)</f>
        <v>0</v>
      </c>
      <c r="H89" s="157"/>
      <c r="I89" s="157">
        <f>ROUND(E89*H89,2)</f>
        <v>0</v>
      </c>
      <c r="J89" s="157"/>
      <c r="K89" s="157">
        <f>ROUND(E89*J89,2)</f>
        <v>0</v>
      </c>
      <c r="L89" s="157">
        <v>21</v>
      </c>
      <c r="M89" s="157">
        <f>G89*(1+L89/100)</f>
        <v>0</v>
      </c>
      <c r="N89" s="148">
        <v>0</v>
      </c>
      <c r="O89" s="148">
        <f>ROUND(E89*N89,5)</f>
        <v>0</v>
      </c>
      <c r="P89" s="148">
        <v>0</v>
      </c>
      <c r="Q89" s="148">
        <f>ROUND(E89*P89,5)</f>
        <v>0</v>
      </c>
      <c r="R89" s="148"/>
      <c r="S89" s="148"/>
      <c r="T89" s="149">
        <v>0</v>
      </c>
      <c r="U89" s="148">
        <f>ROUND(E89*T89,2)</f>
        <v>0</v>
      </c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103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">
      <c r="A90" s="166"/>
      <c r="B90" s="166"/>
      <c r="C90" s="239" t="s">
        <v>216</v>
      </c>
      <c r="D90" s="240"/>
      <c r="E90" s="241"/>
      <c r="F90" s="242"/>
      <c r="G90" s="243"/>
      <c r="H90" s="167"/>
      <c r="I90" s="167"/>
      <c r="J90" s="167"/>
      <c r="K90" s="167"/>
      <c r="L90" s="167"/>
      <c r="M90" s="167"/>
      <c r="N90" s="168"/>
      <c r="O90" s="168"/>
      <c r="P90" s="168"/>
      <c r="Q90" s="168"/>
      <c r="R90" s="168"/>
      <c r="S90" s="168"/>
      <c r="T90" s="169"/>
      <c r="U90" s="168"/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131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3" t="str">
        <f>C90</f>
        <v>Provedení tahových zkoušek kotevních prvků střešní fólie.</v>
      </c>
      <c r="BB90" s="140"/>
      <c r="BC90" s="140"/>
      <c r="BD90" s="140"/>
      <c r="BE90" s="140"/>
      <c r="BF90" s="140"/>
      <c r="BG90" s="140"/>
      <c r="BH90" s="140"/>
    </row>
    <row r="91" spans="1:60" x14ac:dyDescent="0.2">
      <c r="A91" s="4"/>
      <c r="B91" s="5" t="s">
        <v>217</v>
      </c>
      <c r="C91" s="177" t="s">
        <v>217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AC91">
        <v>15</v>
      </c>
      <c r="AD91">
        <v>21</v>
      </c>
    </row>
    <row r="92" spans="1:60" x14ac:dyDescent="0.2">
      <c r="A92" s="170"/>
      <c r="B92" s="171" t="s">
        <v>28</v>
      </c>
      <c r="C92" s="178" t="s">
        <v>217</v>
      </c>
      <c r="D92" s="172"/>
      <c r="E92" s="172"/>
      <c r="F92" s="172"/>
      <c r="G92" s="173">
        <f>G8+G14+G21+G23+G47+G69+G75+G79+G84</f>
        <v>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AC92">
        <f>SUMIF(L7:L90,AC91,G7:G90)</f>
        <v>0</v>
      </c>
      <c r="AD92">
        <f>SUMIF(L7:L90,AD91,G7:G90)</f>
        <v>0</v>
      </c>
      <c r="AE92" t="s">
        <v>218</v>
      </c>
    </row>
    <row r="93" spans="1:60" x14ac:dyDescent="0.2">
      <c r="A93" s="4"/>
      <c r="B93" s="5" t="s">
        <v>217</v>
      </c>
      <c r="C93" s="177" t="s">
        <v>217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60" x14ac:dyDescent="0.2">
      <c r="A94" s="4"/>
      <c r="B94" s="5" t="s">
        <v>217</v>
      </c>
      <c r="C94" s="177" t="s">
        <v>217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60" x14ac:dyDescent="0.2">
      <c r="A95" s="244"/>
      <c r="B95" s="244"/>
      <c r="C95" s="245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60" x14ac:dyDescent="0.2">
      <c r="A96" s="253"/>
      <c r="B96" s="253"/>
      <c r="C96" s="253"/>
      <c r="D96" s="253"/>
      <c r="E96" s="253"/>
      <c r="F96" s="253"/>
      <c r="G96" s="253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AE96" t="s">
        <v>219</v>
      </c>
    </row>
    <row r="97" spans="1:31" x14ac:dyDescent="0.2">
      <c r="A97" s="253"/>
      <c r="B97" s="253"/>
      <c r="C97" s="253"/>
      <c r="D97" s="253"/>
      <c r="E97" s="253"/>
      <c r="F97" s="253"/>
      <c r="G97" s="253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31" x14ac:dyDescent="0.2">
      <c r="A98" s="253"/>
      <c r="B98" s="253"/>
      <c r="C98" s="253"/>
      <c r="D98" s="253"/>
      <c r="E98" s="253"/>
      <c r="F98" s="253"/>
      <c r="G98" s="253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1:31" x14ac:dyDescent="0.2">
      <c r="A99" s="253"/>
      <c r="B99" s="253"/>
      <c r="C99" s="253"/>
      <c r="D99" s="253"/>
      <c r="E99" s="253"/>
      <c r="F99" s="253"/>
      <c r="G99" s="253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1:31" x14ac:dyDescent="0.2">
      <c r="A100" s="253"/>
      <c r="B100" s="253"/>
      <c r="C100" s="253"/>
      <c r="D100" s="253"/>
      <c r="E100" s="253"/>
      <c r="F100" s="253"/>
      <c r="G100" s="253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1:31" x14ac:dyDescent="0.2">
      <c r="A101" s="4"/>
      <c r="B101" s="5" t="s">
        <v>217</v>
      </c>
      <c r="C101" s="177" t="s">
        <v>217</v>
      </c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1:31" x14ac:dyDescent="0.2">
      <c r="C102" s="179"/>
      <c r="AE102" t="s">
        <v>220</v>
      </c>
    </row>
  </sheetData>
  <sheetProtection algorithmName="SHA-512" hashValue="rmQigXX80v61KlDKBGE07GtxLChrH2K8WRDp1Wyiv1Qr5gUnF5opN1ZSFJYvEgkRYu1Z8PbGguw+/upLn62EoA==" saltValue="zgC8G0oSFfrDy7w8Ljblbg==" spinCount="100000" sheet="1" objects="1" scenarios="1" selectLockedCells="1"/>
  <mergeCells count="23">
    <mergeCell ref="C56:G56"/>
    <mergeCell ref="A1:G1"/>
    <mergeCell ref="C2:G2"/>
    <mergeCell ref="C3:G3"/>
    <mergeCell ref="C4:G4"/>
    <mergeCell ref="C25:G25"/>
    <mergeCell ref="C28:G28"/>
    <mergeCell ref="C29:G29"/>
    <mergeCell ref="C34:G34"/>
    <mergeCell ref="C49:G49"/>
    <mergeCell ref="C50:G50"/>
    <mergeCell ref="C51:G51"/>
    <mergeCell ref="C60:G60"/>
    <mergeCell ref="C63:G63"/>
    <mergeCell ref="C71:G71"/>
    <mergeCell ref="C73:G73"/>
    <mergeCell ref="C74:G74"/>
    <mergeCell ref="C77:G77"/>
    <mergeCell ref="C83:G83"/>
    <mergeCell ref="C86:G86"/>
    <mergeCell ref="C88:G88"/>
    <mergeCell ref="C90:G90"/>
    <mergeCell ref="A95:C95"/>
  </mergeCells>
  <pageMargins left="0.39370078740157499" right="0.19685039370078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4" ma:contentTypeDescription="Vytvoří nový dokument" ma:contentTypeScope="" ma:versionID="52765ad49fcad8686c1997247f10c11a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c4e8276a00a30a2df9d9ed7103e39a7c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5E1BA8-A91A-4C20-BEC8-243D1ACA73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13EC78-A075-4213-9B42-8D7F4B26AC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Sedláček Zdeněk</cp:lastModifiedBy>
  <cp:lastPrinted>2014-02-28T09:52:57Z</cp:lastPrinted>
  <dcterms:created xsi:type="dcterms:W3CDTF">2009-04-08T07:15:50Z</dcterms:created>
  <dcterms:modified xsi:type="dcterms:W3CDTF">2023-01-18T09:15:15Z</dcterms:modified>
</cp:coreProperties>
</file>